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3312" yWindow="636" windowWidth="30576" windowHeight="11124" activeTab="1"/>
  </bookViews>
  <sheets>
    <sheet name="110721Full" sheetId="1" r:id="rId1"/>
    <sheet name="110721ReducedB Op" sheetId="2" r:id="rId2"/>
    <sheet name="Sheet3" sheetId="3" r:id="rId3"/>
  </sheets>
  <calcPr calcId="144525"/>
</workbook>
</file>

<file path=xl/calcChain.xml><?xml version="1.0" encoding="utf-8"?>
<calcChain xmlns="http://schemas.openxmlformats.org/spreadsheetml/2006/main">
  <c r="E70" i="2" l="1"/>
  <c r="T62" i="2"/>
  <c r="T61" i="2"/>
  <c r="T60" i="2"/>
  <c r="T59" i="2"/>
  <c r="T58" i="2"/>
  <c r="U57" i="2"/>
  <c r="S57" i="2"/>
  <c r="R57" i="2"/>
  <c r="Q57" i="2"/>
  <c r="P57" i="2"/>
  <c r="F57" i="2"/>
  <c r="T57" i="2" s="1"/>
  <c r="T56" i="2"/>
  <c r="T55" i="2"/>
  <c r="T54" i="2"/>
  <c r="T53" i="2"/>
  <c r="G52" i="2"/>
  <c r="T52" i="2" s="1"/>
  <c r="T51" i="2"/>
  <c r="T50" i="2"/>
  <c r="T49" i="2"/>
  <c r="U47" i="2"/>
  <c r="S47" i="2"/>
  <c r="R47" i="2"/>
  <c r="Q47" i="2"/>
  <c r="P47" i="2"/>
  <c r="F47" i="2"/>
  <c r="U46" i="2"/>
  <c r="S46" i="2"/>
  <c r="R46" i="2"/>
  <c r="Q46" i="2"/>
  <c r="P46" i="2"/>
  <c r="F46" i="2"/>
  <c r="T46" i="2" s="1"/>
  <c r="U45" i="2"/>
  <c r="U66" i="2" s="1"/>
  <c r="S45" i="2"/>
  <c r="S66" i="2" s="1"/>
  <c r="R45" i="2"/>
  <c r="R66" i="2" s="1"/>
  <c r="Q45" i="2"/>
  <c r="Q66" i="2" s="1"/>
  <c r="P45" i="2"/>
  <c r="P66" i="2" s="1"/>
  <c r="F45" i="2"/>
  <c r="F66" i="2" s="1"/>
  <c r="T66" i="2" s="1"/>
  <c r="T44" i="2"/>
  <c r="T43" i="2"/>
  <c r="T42" i="2"/>
  <c r="T41" i="2"/>
  <c r="U40" i="2"/>
  <c r="U65" i="2" s="1"/>
  <c r="S40" i="2"/>
  <c r="S65" i="2" s="1"/>
  <c r="R40" i="2"/>
  <c r="R65" i="2" s="1"/>
  <c r="Q40" i="2"/>
  <c r="Q65" i="2" s="1"/>
  <c r="P40" i="2"/>
  <c r="P65" i="2" s="1"/>
  <c r="F40" i="2"/>
  <c r="F65" i="2" s="1"/>
  <c r="T39" i="2"/>
  <c r="T38" i="2"/>
  <c r="T37" i="2"/>
  <c r="T36" i="2"/>
  <c r="T35" i="2"/>
  <c r="T34" i="2"/>
  <c r="AE30" i="2"/>
  <c r="U30" i="2"/>
  <c r="S30" i="2"/>
  <c r="R30" i="2"/>
  <c r="Q30" i="2"/>
  <c r="P30" i="2"/>
  <c r="F30" i="2"/>
  <c r="T30" i="2" s="1"/>
  <c r="T29" i="2"/>
  <c r="U28" i="2"/>
  <c r="S28" i="2"/>
  <c r="R28" i="2"/>
  <c r="Q28" i="2"/>
  <c r="P28" i="2"/>
  <c r="F28" i="2"/>
  <c r="T28" i="2" s="1"/>
  <c r="T27" i="2"/>
  <c r="U26" i="2"/>
  <c r="S26" i="2"/>
  <c r="R26" i="2"/>
  <c r="Q26" i="2"/>
  <c r="P26" i="2"/>
  <c r="F26" i="2"/>
  <c r="T26" i="2" s="1"/>
  <c r="U25" i="2"/>
  <c r="S25" i="2"/>
  <c r="R25" i="2"/>
  <c r="Q25" i="2"/>
  <c r="P25" i="2"/>
  <c r="F25" i="2"/>
  <c r="T25" i="2" s="1"/>
  <c r="U24" i="2"/>
  <c r="S24" i="2"/>
  <c r="R24" i="2"/>
  <c r="Q24" i="2"/>
  <c r="P24" i="2"/>
  <c r="F24" i="2"/>
  <c r="T24" i="2" s="1"/>
  <c r="U23" i="2"/>
  <c r="S23" i="2"/>
  <c r="R23" i="2"/>
  <c r="Q23" i="2"/>
  <c r="P23" i="2"/>
  <c r="O23" i="2"/>
  <c r="F23" i="2"/>
  <c r="T23" i="2" s="1"/>
  <c r="U22" i="2"/>
  <c r="U68" i="2" s="1"/>
  <c r="S22" i="2"/>
  <c r="S68" i="2" s="1"/>
  <c r="R22" i="2"/>
  <c r="R64" i="2" s="1"/>
  <c r="Q22" i="2"/>
  <c r="Q68" i="2" s="1"/>
  <c r="P22" i="2"/>
  <c r="P64" i="2" s="1"/>
  <c r="F22" i="2"/>
  <c r="F68" i="2" s="1"/>
  <c r="F13" i="2" s="1"/>
  <c r="C17" i="2"/>
  <c r="F16" i="2"/>
  <c r="E16" i="2"/>
  <c r="F15" i="2"/>
  <c r="E15" i="2"/>
  <c r="C15" i="2"/>
  <c r="F14" i="2"/>
  <c r="E14" i="2"/>
  <c r="E13" i="2"/>
  <c r="F12" i="2"/>
  <c r="E12" i="2"/>
  <c r="T9" i="2"/>
  <c r="T8" i="2"/>
  <c r="T7" i="2"/>
  <c r="T6" i="2"/>
  <c r="E70" i="1"/>
  <c r="N68" i="1"/>
  <c r="M68" i="1"/>
  <c r="L68" i="1"/>
  <c r="K68" i="1"/>
  <c r="J68" i="1"/>
  <c r="I68" i="1"/>
  <c r="H68" i="1"/>
  <c r="T62" i="1"/>
  <c r="T61" i="1"/>
  <c r="T60" i="1"/>
  <c r="T59" i="1"/>
  <c r="T58" i="1"/>
  <c r="S57" i="1"/>
  <c r="R57" i="1"/>
  <c r="Q57" i="1"/>
  <c r="P57" i="1"/>
  <c r="F57" i="1"/>
  <c r="T57" i="1" s="1"/>
  <c r="T56" i="1"/>
  <c r="T55" i="1"/>
  <c r="T54" i="1"/>
  <c r="T53" i="1"/>
  <c r="G52" i="1"/>
  <c r="T52" i="1" s="1"/>
  <c r="T51" i="1"/>
  <c r="T50" i="1"/>
  <c r="T49" i="1"/>
  <c r="S47" i="1"/>
  <c r="R47" i="1"/>
  <c r="Q47" i="1"/>
  <c r="P47" i="1"/>
  <c r="F47" i="1"/>
  <c r="S46" i="1"/>
  <c r="R46" i="1"/>
  <c r="Q46" i="1"/>
  <c r="P46" i="1"/>
  <c r="F46" i="1"/>
  <c r="T46" i="1" s="1"/>
  <c r="S45" i="1"/>
  <c r="S66" i="1" s="1"/>
  <c r="R45" i="1"/>
  <c r="R66" i="1" s="1"/>
  <c r="Q45" i="1"/>
  <c r="Q66" i="1" s="1"/>
  <c r="P45" i="1"/>
  <c r="P66" i="1" s="1"/>
  <c r="F45" i="1"/>
  <c r="F66" i="1" s="1"/>
  <c r="T44" i="1"/>
  <c r="T43" i="1"/>
  <c r="T42" i="1"/>
  <c r="T41" i="1"/>
  <c r="S40" i="1"/>
  <c r="S65" i="1" s="1"/>
  <c r="R40" i="1"/>
  <c r="R65" i="1" s="1"/>
  <c r="Q40" i="1"/>
  <c r="Q65" i="1" s="1"/>
  <c r="P40" i="1"/>
  <c r="P65" i="1" s="1"/>
  <c r="F40" i="1"/>
  <c r="F65" i="1" s="1"/>
  <c r="T39" i="1"/>
  <c r="S39" i="1"/>
  <c r="S64" i="1" s="1"/>
  <c r="T38" i="1"/>
  <c r="T37" i="1"/>
  <c r="T36" i="1"/>
  <c r="T35" i="1"/>
  <c r="T34" i="1"/>
  <c r="AD30" i="1"/>
  <c r="S30" i="1"/>
  <c r="R30" i="1"/>
  <c r="Q30" i="1"/>
  <c r="P30" i="1"/>
  <c r="T30" i="1" s="1"/>
  <c r="F30" i="1"/>
  <c r="T29" i="1"/>
  <c r="S28" i="1"/>
  <c r="R28" i="1"/>
  <c r="Q28" i="1"/>
  <c r="P28" i="1"/>
  <c r="F28" i="1"/>
  <c r="T28" i="1" s="1"/>
  <c r="T27" i="1"/>
  <c r="S26" i="1"/>
  <c r="R26" i="1"/>
  <c r="Q26" i="1"/>
  <c r="P26" i="1"/>
  <c r="F26" i="1"/>
  <c r="T26" i="1" s="1"/>
  <c r="S25" i="1"/>
  <c r="R25" i="1"/>
  <c r="Q25" i="1"/>
  <c r="P25" i="1"/>
  <c r="T25" i="1" s="1"/>
  <c r="F25" i="1"/>
  <c r="S24" i="1"/>
  <c r="R24" i="1"/>
  <c r="Q24" i="1"/>
  <c r="P24" i="1"/>
  <c r="F24" i="1"/>
  <c r="T24" i="1" s="1"/>
  <c r="S23" i="1"/>
  <c r="R23" i="1"/>
  <c r="Q23" i="1"/>
  <c r="P23" i="1"/>
  <c r="O23" i="1"/>
  <c r="O68" i="1" s="1"/>
  <c r="F23" i="1"/>
  <c r="T23" i="1" s="1"/>
  <c r="S22" i="1"/>
  <c r="S68" i="1" s="1"/>
  <c r="R22" i="1"/>
  <c r="R68" i="1" s="1"/>
  <c r="Q22" i="1"/>
  <c r="Q64" i="1" s="1"/>
  <c r="P22" i="1"/>
  <c r="P68" i="1" s="1"/>
  <c r="F22" i="1"/>
  <c r="F68" i="1" s="1"/>
  <c r="F13" i="1" s="1"/>
  <c r="C17" i="1"/>
  <c r="F16" i="1"/>
  <c r="E16" i="1"/>
  <c r="F15" i="1"/>
  <c r="E15" i="1"/>
  <c r="C15" i="1"/>
  <c r="F14" i="1"/>
  <c r="E14" i="1"/>
  <c r="E13" i="1"/>
  <c r="F12" i="1"/>
  <c r="E12" i="1"/>
  <c r="T9" i="1"/>
  <c r="T8" i="1"/>
  <c r="T7" i="1"/>
  <c r="T6" i="1"/>
  <c r="T22" i="2" l="1"/>
  <c r="T64" i="2" s="1"/>
  <c r="T45" i="2"/>
  <c r="G47" i="2"/>
  <c r="G69" i="2" s="1"/>
  <c r="F64" i="2"/>
  <c r="Q64" i="2"/>
  <c r="S64" i="2"/>
  <c r="U64" i="2"/>
  <c r="P68" i="2"/>
  <c r="R68" i="2"/>
  <c r="T40" i="2"/>
  <c r="T65" i="2" s="1"/>
  <c r="T22" i="1"/>
  <c r="P64" i="1"/>
  <c r="R64" i="1"/>
  <c r="Q68" i="1"/>
  <c r="T40" i="1"/>
  <c r="T65" i="1" s="1"/>
  <c r="T45" i="1"/>
  <c r="G47" i="1"/>
  <c r="F64" i="1"/>
  <c r="T68" i="2" l="1"/>
  <c r="X68" i="2" s="1"/>
  <c r="X69" i="2" s="1"/>
  <c r="T47" i="2"/>
  <c r="T66" i="1"/>
  <c r="G69" i="1"/>
  <c r="G68" i="1"/>
  <c r="T47" i="1"/>
  <c r="T68" i="1" s="1"/>
  <c r="W68" i="1" s="1"/>
  <c r="W69" i="1" s="1"/>
  <c r="T64" i="1"/>
</calcChain>
</file>

<file path=xl/comments1.xml><?xml version="1.0" encoding="utf-8"?>
<comments xmlns="http://schemas.openxmlformats.org/spreadsheetml/2006/main">
  <authors>
    <author>Administrator</author>
  </authors>
  <commentList>
    <comment ref="A22" authorId="0">
      <text>
        <r>
          <rPr>
            <b/>
            <sz val="9"/>
            <color indexed="81"/>
            <rFont val="ＭＳ Ｐゴシック"/>
            <family val="3"/>
            <charset val="128"/>
          </rPr>
          <t>1台当り</t>
        </r>
        <r>
          <rPr>
            <sz val="9"/>
            <color indexed="81"/>
            <rFont val="ＭＳ Ｐゴシック"/>
            <family val="3"/>
            <charset val="128"/>
          </rPr>
          <t xml:space="preserve">
</t>
        </r>
      </text>
    </comment>
  </commentList>
</comments>
</file>

<file path=xl/comments2.xml><?xml version="1.0" encoding="utf-8"?>
<comments xmlns="http://schemas.openxmlformats.org/spreadsheetml/2006/main">
  <authors>
    <author>Administrator</author>
  </authors>
  <commentList>
    <comment ref="A22" authorId="0">
      <text>
        <r>
          <rPr>
            <b/>
            <sz val="9"/>
            <color indexed="81"/>
            <rFont val="ＭＳ Ｐゴシック"/>
            <family val="3"/>
            <charset val="128"/>
          </rPr>
          <t>1台当り</t>
        </r>
        <r>
          <rPr>
            <sz val="9"/>
            <color indexed="81"/>
            <rFont val="ＭＳ Ｐゴシック"/>
            <family val="3"/>
            <charset val="128"/>
          </rPr>
          <t xml:space="preserve">
</t>
        </r>
      </text>
    </comment>
  </commentList>
</comments>
</file>

<file path=xl/sharedStrings.xml><?xml version="1.0" encoding="utf-8"?>
<sst xmlns="http://schemas.openxmlformats.org/spreadsheetml/2006/main" count="650" uniqueCount="244">
  <si>
    <t>July 21 2011</t>
    <phoneticPr fontId="4" type="noConversion"/>
  </si>
  <si>
    <r>
      <t xml:space="preserve">WATER AND AIR HEAT LOAD  for Revised DRFS </t>
    </r>
    <r>
      <rPr>
        <b/>
        <sz val="16"/>
        <color indexed="10"/>
        <rFont val="Corbel"/>
        <family val="2"/>
      </rPr>
      <t>Full Version</t>
    </r>
    <phoneticPr fontId="4" type="noConversion"/>
  </si>
  <si>
    <t>MAIN LINAC - ELECTRON &amp; POSITRON</t>
  </si>
  <si>
    <t>OIL(k litter)</t>
    <phoneticPr fontId="4" type="noConversion"/>
  </si>
  <si>
    <t>To Dirty Water</t>
  </si>
  <si>
    <t>Group A</t>
    <phoneticPr fontId="3"/>
  </si>
  <si>
    <t>Group B</t>
    <phoneticPr fontId="3"/>
  </si>
  <si>
    <t>GroupC</t>
    <phoneticPr fontId="3"/>
  </si>
  <si>
    <t>Group D</t>
    <phoneticPr fontId="3"/>
  </si>
  <si>
    <t>Group E</t>
    <phoneticPr fontId="3"/>
  </si>
  <si>
    <t>Average</t>
    <phoneticPr fontId="3"/>
  </si>
  <si>
    <t>Cavity Mediam Gradient (MV/m)</t>
    <phoneticPr fontId="3"/>
  </si>
  <si>
    <t>S. Fukuda 21-7-11</t>
    <phoneticPr fontId="4" type="noConversion"/>
  </si>
  <si>
    <t>Pulse Width(ms)</t>
    <phoneticPr fontId="3"/>
  </si>
  <si>
    <t>AV. Power Increase Factor</t>
    <phoneticPr fontId="3"/>
  </si>
  <si>
    <t>Beam power(kW)</t>
    <phoneticPr fontId="3"/>
  </si>
  <si>
    <t>Components</t>
  </si>
  <si>
    <t>Quantity Per 38m</t>
    <phoneticPr fontId="4" type="noConversion"/>
  </si>
  <si>
    <t>Location</t>
  </si>
  <si>
    <t>Total Heat Load (KW)</t>
  </si>
  <si>
    <t>Average  Heat Load (KW)</t>
  </si>
  <si>
    <t>Heat Load to Water (KW)</t>
  </si>
  <si>
    <t>Supply Temp (variation)  (  C  )</t>
  </si>
  <si>
    <t>Delta Temperature (C delta)</t>
  </si>
  <si>
    <t>Water Flow (l / min)</t>
  </si>
  <si>
    <t>Maximum Allowable Pressure (Bar)</t>
  </si>
  <si>
    <t>Typical (water) pressure drop Bar</t>
  </si>
  <si>
    <t>Acceptable Temp Variation delta C</t>
  </si>
  <si>
    <t>Max Space Temp       ( C )</t>
  </si>
  <si>
    <t>Source</t>
  </si>
  <si>
    <t>Non-RF Components</t>
  </si>
  <si>
    <r>
      <t>LCW Skid Pump 1 per 4 rf -</t>
    </r>
    <r>
      <rPr>
        <u/>
        <sz val="10"/>
        <rFont val="Corbel"/>
        <family val="2"/>
      </rPr>
      <t>Motor/Feeder Loss</t>
    </r>
  </si>
  <si>
    <t>Service Tunnel</t>
  </si>
  <si>
    <t>N/A</t>
  </si>
  <si>
    <t>None</t>
  </si>
  <si>
    <t>I^2R Loss and Motor Loss (misc)</t>
  </si>
  <si>
    <t>Fancoils (5 ton Chilled Water) 1.5 Hp</t>
  </si>
  <si>
    <t>Rack Water Skid</t>
  </si>
  <si>
    <t>Lighting Heat Dissipation ~1.3W/sf</t>
  </si>
  <si>
    <t xml:space="preserve"> </t>
  </si>
  <si>
    <t>AC Pwr Transformer 34.5-.48 kV</t>
  </si>
  <si>
    <t>Emerg. AC Pwr Transformer 34.5-.48 kV</t>
  </si>
  <si>
    <t>RF Components</t>
  </si>
  <si>
    <r>
      <t>--- High Voltage Circuit Breaker</t>
    </r>
    <r>
      <rPr>
        <sz val="10"/>
        <color indexed="8"/>
        <rFont val="ＭＳ Ｐゴシック"/>
        <family val="3"/>
        <charset val="128"/>
      </rPr>
      <t>：</t>
    </r>
    <r>
      <rPr>
        <sz val="10"/>
        <color indexed="8"/>
        <rFont val="Corbel"/>
        <family val="2"/>
      </rPr>
      <t>VCB  (6.6 kV) ---</t>
    </r>
    <phoneticPr fontId="4" type="noConversion"/>
  </si>
  <si>
    <r>
      <t>R</t>
    </r>
    <r>
      <rPr>
        <sz val="10"/>
        <color indexed="8"/>
        <rFont val="Corbel"/>
        <family val="2"/>
      </rPr>
      <t>ack</t>
    </r>
    <phoneticPr fontId="4" type="noConversion"/>
  </si>
  <si>
    <r>
      <t>1/</t>
    </r>
    <r>
      <rPr>
        <sz val="10"/>
        <color indexed="8"/>
        <rFont val="Corbel"/>
        <family val="2"/>
      </rPr>
      <t>38</t>
    </r>
    <r>
      <rPr>
        <sz val="10"/>
        <color indexed="8"/>
        <rFont val="Corbel"/>
        <family val="2"/>
      </rPr>
      <t xml:space="preserve"> m</t>
    </r>
    <phoneticPr fontId="4" type="noConversion"/>
  </si>
  <si>
    <t>Single Tunnel</t>
    <phoneticPr fontId="4" type="noConversion"/>
  </si>
  <si>
    <r>
      <t xml:space="preserve">85 F </t>
    </r>
    <r>
      <rPr>
        <sz val="10"/>
        <rFont val="Corbel"/>
        <family val="2"/>
      </rPr>
      <t>(a)</t>
    </r>
  </si>
  <si>
    <t>S. Fukuda 11-23-10</t>
    <phoneticPr fontId="4" type="noConversion"/>
  </si>
  <si>
    <t>S. Fukuda 21-7-11</t>
    <phoneticPr fontId="4" type="noConversion"/>
  </si>
  <si>
    <r>
      <t>--- High Voltage Circuit Breaker</t>
    </r>
    <r>
      <rPr>
        <sz val="10"/>
        <color indexed="8"/>
        <rFont val="ＭＳ Ｐゴシック"/>
        <family val="3"/>
        <charset val="128"/>
      </rPr>
      <t>：</t>
    </r>
    <r>
      <rPr>
        <sz val="10"/>
        <color indexed="8"/>
        <rFont val="Corbel"/>
        <family val="2"/>
      </rPr>
      <t>VCB  (6.6 kV) ---</t>
    </r>
    <r>
      <rPr>
        <sz val="10"/>
        <color indexed="8"/>
        <rFont val="Corbel"/>
        <family val="2"/>
      </rPr>
      <t>Spare</t>
    </r>
    <phoneticPr fontId="4" type="noConversion"/>
  </si>
  <si>
    <r>
      <t>0</t>
    </r>
    <r>
      <rPr>
        <sz val="10"/>
        <color indexed="8"/>
        <rFont val="Corbel"/>
        <family val="2"/>
      </rPr>
      <t>.5</t>
    </r>
    <r>
      <rPr>
        <sz val="10"/>
        <color indexed="8"/>
        <rFont val="Corbel"/>
        <family val="2"/>
      </rPr>
      <t>/</t>
    </r>
    <r>
      <rPr>
        <sz val="10"/>
        <color indexed="8"/>
        <rFont val="Corbel"/>
        <family val="2"/>
      </rPr>
      <t>38</t>
    </r>
    <r>
      <rPr>
        <sz val="10"/>
        <color indexed="8"/>
        <rFont val="Corbel"/>
        <family val="2"/>
      </rPr>
      <t xml:space="preserve"> m</t>
    </r>
    <phoneticPr fontId="4" type="noConversion"/>
  </si>
  <si>
    <r>
      <t>Step Down Transformer from 6.6kV to 420V/98</t>
    </r>
    <r>
      <rPr>
        <sz val="10"/>
        <color indexed="8"/>
        <rFont val="Corbel"/>
        <family val="2"/>
      </rPr>
      <t>% 4kW Spare</t>
    </r>
    <phoneticPr fontId="4" type="noConversion"/>
  </si>
  <si>
    <r>
      <t>T</t>
    </r>
    <r>
      <rPr>
        <sz val="10"/>
        <color indexed="8"/>
        <rFont val="Corbel"/>
        <family val="2"/>
      </rPr>
      <t>ank</t>
    </r>
    <phoneticPr fontId="4" type="noConversion"/>
  </si>
  <si>
    <r>
      <t>0.5</t>
    </r>
    <r>
      <rPr>
        <sz val="10"/>
        <color indexed="8"/>
        <rFont val="Corbel"/>
        <family val="2"/>
      </rPr>
      <t>/</t>
    </r>
    <r>
      <rPr>
        <sz val="10"/>
        <color indexed="8"/>
        <rFont val="Corbel"/>
        <family val="2"/>
      </rPr>
      <t>38</t>
    </r>
    <r>
      <rPr>
        <sz val="10"/>
        <color indexed="8"/>
        <rFont val="Corbel"/>
        <family val="2"/>
      </rPr>
      <t xml:space="preserve"> m</t>
    </r>
    <phoneticPr fontId="4" type="noConversion"/>
  </si>
  <si>
    <t>S. Fukuda 11-23-10</t>
    <phoneticPr fontId="4" type="noConversion"/>
  </si>
  <si>
    <t>S. Fukuda 21-7-11</t>
    <phoneticPr fontId="4" type="noConversion"/>
  </si>
  <si>
    <r>
      <t>Step Down Transformer from 6.6kV to 420V/</t>
    </r>
    <r>
      <rPr>
        <sz val="10"/>
        <color indexed="8"/>
        <rFont val="Corbel"/>
        <family val="2"/>
      </rPr>
      <t xml:space="preserve"> 95%</t>
    </r>
    <r>
      <rPr>
        <sz val="10"/>
        <color indexed="8"/>
        <rFont val="ＭＳ Ｐゴシック"/>
        <family val="3"/>
        <charset val="128"/>
      </rPr>
      <t>　</t>
    </r>
    <r>
      <rPr>
        <sz val="10"/>
        <color indexed="8"/>
        <rFont val="Corbel"/>
        <family val="2"/>
      </rPr>
      <t>10kW</t>
    </r>
    <phoneticPr fontId="4" type="noConversion"/>
  </si>
  <si>
    <r>
      <t>T</t>
    </r>
    <r>
      <rPr>
        <sz val="10"/>
        <color indexed="8"/>
        <rFont val="Corbel"/>
        <family val="2"/>
      </rPr>
      <t>ank</t>
    </r>
    <phoneticPr fontId="4" type="noConversion"/>
  </si>
  <si>
    <r>
      <t>1</t>
    </r>
    <r>
      <rPr>
        <sz val="10"/>
        <color indexed="8"/>
        <rFont val="Corbel"/>
        <family val="2"/>
      </rPr>
      <t>/</t>
    </r>
    <r>
      <rPr>
        <sz val="10"/>
        <color indexed="8"/>
        <rFont val="Corbel"/>
        <family val="2"/>
      </rPr>
      <t>38</t>
    </r>
    <r>
      <rPr>
        <sz val="10"/>
        <color indexed="8"/>
        <rFont val="Corbel"/>
        <family val="2"/>
      </rPr>
      <t xml:space="preserve"> m</t>
    </r>
    <phoneticPr fontId="4" type="noConversion"/>
  </si>
  <si>
    <t>Single Tunnel</t>
    <phoneticPr fontId="4" type="noConversion"/>
  </si>
  <si>
    <t>S. Fukuda 11-23-10       Adjusted+5%</t>
    <phoneticPr fontId="4" type="noConversion"/>
  </si>
  <si>
    <r>
      <t>S</t>
    </r>
    <r>
      <rPr>
        <sz val="10"/>
        <color indexed="8"/>
        <rFont val="Corbel"/>
        <family val="2"/>
      </rPr>
      <t>witching Regulator Power Supply 420V/ 85%   30kW</t>
    </r>
    <phoneticPr fontId="4" type="noConversion"/>
  </si>
  <si>
    <r>
      <t>R</t>
    </r>
    <r>
      <rPr>
        <sz val="10"/>
        <color indexed="8"/>
        <rFont val="Corbel"/>
        <family val="2"/>
      </rPr>
      <t>ack</t>
    </r>
    <phoneticPr fontId="4" type="noConversion"/>
  </si>
  <si>
    <r>
      <t>1/</t>
    </r>
    <r>
      <rPr>
        <sz val="10"/>
        <color indexed="8"/>
        <rFont val="Corbel"/>
        <family val="2"/>
      </rPr>
      <t>38</t>
    </r>
    <r>
      <rPr>
        <sz val="10"/>
        <color indexed="8"/>
        <rFont val="Corbel"/>
        <family val="2"/>
      </rPr>
      <t xml:space="preserve"> m</t>
    </r>
    <phoneticPr fontId="4" type="noConversion"/>
  </si>
  <si>
    <r>
      <t xml:space="preserve">S. Fukuda 11-23-10       Adjusted+5%    </t>
    </r>
    <r>
      <rPr>
        <sz val="9"/>
        <color indexed="10"/>
        <rFont val="Corbel"/>
        <family val="2"/>
      </rPr>
      <t>Efficency up to 85% same as RDR</t>
    </r>
    <phoneticPr fontId="4" type="noConversion"/>
  </si>
  <si>
    <r>
      <t>S</t>
    </r>
    <r>
      <rPr>
        <sz val="10"/>
        <color indexed="8"/>
        <rFont val="Corbel"/>
        <family val="2"/>
      </rPr>
      <t>witching Regulator Power Supply 420V/ Spare 10% 2kW</t>
    </r>
    <phoneticPr fontId="4" type="noConversion"/>
  </si>
  <si>
    <r>
      <t>0</t>
    </r>
    <r>
      <rPr>
        <sz val="10"/>
        <color indexed="8"/>
        <rFont val="Corbel"/>
        <family val="2"/>
      </rPr>
      <t>.5</t>
    </r>
    <r>
      <rPr>
        <sz val="10"/>
        <color indexed="8"/>
        <rFont val="Corbel"/>
        <family val="2"/>
      </rPr>
      <t>/</t>
    </r>
    <r>
      <rPr>
        <sz val="10"/>
        <color indexed="8"/>
        <rFont val="Corbel"/>
        <family val="2"/>
      </rPr>
      <t>38</t>
    </r>
    <r>
      <rPr>
        <sz val="10"/>
        <color indexed="8"/>
        <rFont val="Corbel"/>
        <family val="2"/>
      </rPr>
      <t xml:space="preserve"> m</t>
    </r>
    <phoneticPr fontId="4" type="noConversion"/>
  </si>
  <si>
    <t>S. Fukuda 11-23-10</t>
    <phoneticPr fontId="4" type="noConversion"/>
  </si>
  <si>
    <t>S. Fukuda 21-7-11</t>
    <phoneticPr fontId="4" type="noConversion"/>
  </si>
  <si>
    <r>
      <t>C</t>
    </r>
    <r>
      <rPr>
        <sz val="10"/>
        <color indexed="8"/>
        <rFont val="Corbel"/>
        <family val="2"/>
      </rPr>
      <t>apacitor Limitter Registor    3.8kW</t>
    </r>
    <phoneticPr fontId="4" type="noConversion"/>
  </si>
  <si>
    <r>
      <t>1/</t>
    </r>
    <r>
      <rPr>
        <sz val="10"/>
        <color indexed="8"/>
        <rFont val="Corbel"/>
        <family val="2"/>
      </rPr>
      <t>38</t>
    </r>
    <r>
      <rPr>
        <sz val="10"/>
        <color indexed="8"/>
        <rFont val="Corbel"/>
        <family val="2"/>
      </rPr>
      <t xml:space="preserve"> m</t>
    </r>
    <phoneticPr fontId="4" type="noConversion"/>
  </si>
  <si>
    <t>Single Tunnel</t>
    <phoneticPr fontId="4" type="noConversion"/>
  </si>
  <si>
    <t>S. Fukuda 11-23-10       Adjusted+5%</t>
    <phoneticPr fontId="4" type="noConversion"/>
  </si>
  <si>
    <r>
      <t>C</t>
    </r>
    <r>
      <rPr>
        <sz val="10"/>
        <color indexed="8"/>
        <rFont val="Corbel"/>
        <family val="2"/>
      </rPr>
      <t>apacitor Limitter Registor    Spare</t>
    </r>
    <phoneticPr fontId="4" type="noConversion"/>
  </si>
  <si>
    <r>
      <t>0</t>
    </r>
    <r>
      <rPr>
        <sz val="10"/>
        <color indexed="8"/>
        <rFont val="Corbel"/>
        <family val="2"/>
      </rPr>
      <t>.5</t>
    </r>
    <r>
      <rPr>
        <sz val="10"/>
        <color indexed="8"/>
        <rFont val="Corbel"/>
        <family val="2"/>
      </rPr>
      <t>/</t>
    </r>
    <r>
      <rPr>
        <sz val="10"/>
        <color indexed="8"/>
        <rFont val="Corbel"/>
        <family val="2"/>
      </rPr>
      <t>38</t>
    </r>
    <r>
      <rPr>
        <sz val="10"/>
        <color indexed="8"/>
        <rFont val="Corbel"/>
        <family val="2"/>
      </rPr>
      <t xml:space="preserve"> m</t>
    </r>
    <phoneticPr fontId="4" type="noConversion"/>
  </si>
  <si>
    <r>
      <t>B</t>
    </r>
    <r>
      <rPr>
        <sz val="10"/>
        <color indexed="8"/>
        <rFont val="Corbel"/>
        <family val="2"/>
      </rPr>
      <t>ouncer Coil  0.5kW</t>
    </r>
    <phoneticPr fontId="4" type="noConversion"/>
  </si>
  <si>
    <r>
      <t>B</t>
    </r>
    <r>
      <rPr>
        <sz val="10"/>
        <color indexed="8"/>
        <rFont val="Corbel"/>
        <family val="2"/>
      </rPr>
      <t>ouncer Coil  0.5kW Spare</t>
    </r>
    <phoneticPr fontId="4" type="noConversion"/>
  </si>
  <si>
    <t>Modulating Anode Modulator, 6.6 kV (Shunt 1.0 A, then 6 kW heat load)</t>
    <phoneticPr fontId="4" type="noConversion"/>
  </si>
  <si>
    <t>Rack 3</t>
  </si>
  <si>
    <t xml:space="preserve">  </t>
  </si>
  <si>
    <t>S. Fukuda 11-23-10       Adjusted+5%</t>
    <phoneticPr fontId="4" type="noConversion"/>
  </si>
  <si>
    <t>Modulating Anode Modulator, 6.6 kV (Shunt 1.0 A, then 6 kW heat load), (Back-up)</t>
    <phoneticPr fontId="4" type="noConversion"/>
  </si>
  <si>
    <t>Rack 4</t>
  </si>
  <si>
    <t>Crawbar 1.2mx1.2mx1.2m</t>
    <phoneticPr fontId="4" type="noConversion"/>
  </si>
  <si>
    <r>
      <t>Crawbar 1.2mx1.2mx1.2m</t>
    </r>
    <r>
      <rPr>
        <sz val="10"/>
        <color indexed="8"/>
        <rFont val="ＭＳ Ｐゴシック"/>
        <family val="3"/>
        <charset val="128"/>
      </rPr>
      <t>　Spare</t>
    </r>
    <phoneticPr fontId="4" type="noConversion"/>
  </si>
  <si>
    <r>
      <t>Heater P/S, 200V,</t>
    </r>
    <r>
      <rPr>
        <sz val="10"/>
        <color indexed="8"/>
        <rFont val="Corbel"/>
        <family val="2"/>
      </rPr>
      <t>11</t>
    </r>
    <r>
      <rPr>
        <sz val="10"/>
        <color indexed="8"/>
        <rFont val="Corbel"/>
        <family val="2"/>
      </rPr>
      <t xml:space="preserve">A, </t>
    </r>
    <r>
      <rPr>
        <sz val="10"/>
        <color indexed="8"/>
        <rFont val="Corbel"/>
        <family val="2"/>
      </rPr>
      <t>2.2</t>
    </r>
    <r>
      <rPr>
        <sz val="10"/>
        <color indexed="8"/>
        <rFont val="Corbel"/>
        <family val="2"/>
      </rPr>
      <t>kW</t>
    </r>
    <r>
      <rPr>
        <sz val="10"/>
        <color indexed="8"/>
        <rFont val="Corbel"/>
        <family val="2"/>
      </rPr>
      <t xml:space="preserve"> 90%</t>
    </r>
    <r>
      <rPr>
        <sz val="10"/>
        <color indexed="8"/>
        <rFont val="ＭＳ Ｐゴシック"/>
        <family val="3"/>
        <charset val="128"/>
      </rPr>
      <t>　</t>
    </r>
    <phoneticPr fontId="4" type="noConversion"/>
  </si>
  <si>
    <t>Same as above (Back-up)</t>
    <phoneticPr fontId="4" type="noConversion"/>
  </si>
  <si>
    <t>Pulse Transformer</t>
  </si>
  <si>
    <t>None</t>
    <phoneticPr fontId="4" type="noConversion"/>
  </si>
  <si>
    <r>
      <t>Klystron Socket Tank / Gun
0.</t>
    </r>
    <r>
      <rPr>
        <sz val="10"/>
        <color indexed="8"/>
        <rFont val="Corbel"/>
        <family val="2"/>
      </rPr>
      <t>17</t>
    </r>
    <r>
      <rPr>
        <sz val="10"/>
        <color indexed="8"/>
        <rFont val="Corbel"/>
        <family val="2"/>
      </rPr>
      <t xml:space="preserve">  kW X </t>
    </r>
    <r>
      <rPr>
        <sz val="10"/>
        <color indexed="8"/>
        <rFont val="Corbel"/>
        <family val="2"/>
      </rPr>
      <t>13=2.2kW</t>
    </r>
    <phoneticPr fontId="4" type="noConversion"/>
  </si>
  <si>
    <r>
      <t>1</t>
    </r>
    <r>
      <rPr>
        <sz val="10"/>
        <color indexed="8"/>
        <rFont val="Corbel"/>
        <family val="2"/>
      </rPr>
      <t>3</t>
    </r>
    <r>
      <rPr>
        <sz val="10"/>
        <color indexed="8"/>
        <rFont val="Corbel"/>
        <family val="2"/>
      </rPr>
      <t>/</t>
    </r>
    <r>
      <rPr>
        <sz val="10"/>
        <color indexed="8"/>
        <rFont val="Corbel"/>
        <family val="2"/>
      </rPr>
      <t>38</t>
    </r>
    <r>
      <rPr>
        <sz val="10"/>
        <color indexed="8"/>
        <rFont val="Corbel"/>
        <family val="2"/>
      </rPr>
      <t xml:space="preserve"> m</t>
    </r>
    <phoneticPr fontId="4" type="noConversion"/>
  </si>
  <si>
    <r>
      <t>Klystron</t>
    </r>
    <r>
      <rPr>
        <sz val="10"/>
        <color indexed="8"/>
        <rFont val="ＭＳ Ｐゴシック"/>
        <family val="3"/>
        <charset val="128"/>
      </rPr>
      <t>　</t>
    </r>
    <r>
      <rPr>
        <sz val="10"/>
        <color indexed="8"/>
        <rFont val="Corbel"/>
        <family val="2"/>
      </rPr>
      <t>Focusing x 26
(Permanent Magnet )</t>
    </r>
    <phoneticPr fontId="4" type="noConversion"/>
  </si>
  <si>
    <r>
      <t xml:space="preserve">Klystron Collector
4.5 kW X </t>
    </r>
    <r>
      <rPr>
        <sz val="10"/>
        <color indexed="8"/>
        <rFont val="Corbel"/>
        <family val="2"/>
      </rPr>
      <t>13=59kW</t>
    </r>
    <r>
      <rPr>
        <sz val="10"/>
        <color indexed="8"/>
        <rFont val="Corbel"/>
        <family val="2"/>
      </rPr>
      <t xml:space="preserve">
</t>
    </r>
    <phoneticPr fontId="4" type="noConversion"/>
  </si>
  <si>
    <t>Klystron Body &amp; Windows</t>
  </si>
  <si>
    <t>--- LLRF Racks ---</t>
    <phoneticPr fontId="4" type="noConversion"/>
  </si>
  <si>
    <t>LLRF+Amp +Int, 200V,2.5A /5 modules</t>
    <phoneticPr fontId="4" type="noConversion"/>
  </si>
  <si>
    <t>Rack 5</t>
    <phoneticPr fontId="4" type="noConversion"/>
  </si>
  <si>
    <t>LLRF+Amp +Int, 200V,1.5A /3 modules</t>
    <phoneticPr fontId="4" type="noConversion"/>
  </si>
  <si>
    <t>Rack 7</t>
  </si>
  <si>
    <t>LLRF+Amp +Int, 200V,2.5A /5 modules, for full power op.</t>
    <phoneticPr fontId="4" type="noConversion"/>
  </si>
  <si>
    <t>Rack 8</t>
  </si>
  <si>
    <r>
      <t>LLRF+Amp +Int, 200V,2.5A /5 modules</t>
    </r>
    <r>
      <rPr>
        <sz val="10"/>
        <color indexed="8"/>
        <rFont val="Corbel"/>
        <family val="2"/>
      </rPr>
      <t xml:space="preserve"> Spare</t>
    </r>
    <phoneticPr fontId="4" type="noConversion"/>
  </si>
  <si>
    <t>S. Fukuda 11-23-10</t>
    <phoneticPr fontId="4" type="noConversion"/>
  </si>
  <si>
    <t>S. Fukuda 21-7-11</t>
    <phoneticPr fontId="4" type="noConversion"/>
  </si>
  <si>
    <r>
      <t>LLRF+Amp +Int, 200V,1.5A /3 modules</t>
    </r>
    <r>
      <rPr>
        <sz val="10"/>
        <color indexed="8"/>
        <rFont val="Corbel"/>
        <family val="2"/>
      </rPr>
      <t xml:space="preserve"> Spare</t>
    </r>
    <phoneticPr fontId="4" type="noConversion"/>
  </si>
  <si>
    <r>
      <t>0</t>
    </r>
    <r>
      <rPr>
        <sz val="10"/>
        <color indexed="8"/>
        <rFont val="Corbel"/>
        <family val="2"/>
      </rPr>
      <t>.5</t>
    </r>
    <r>
      <rPr>
        <sz val="10"/>
        <color indexed="8"/>
        <rFont val="Corbel"/>
        <family val="2"/>
      </rPr>
      <t>/</t>
    </r>
    <r>
      <rPr>
        <sz val="10"/>
        <color indexed="8"/>
        <rFont val="Corbel"/>
        <family val="2"/>
      </rPr>
      <t>38</t>
    </r>
    <r>
      <rPr>
        <sz val="10"/>
        <color indexed="8"/>
        <rFont val="Corbel"/>
        <family val="2"/>
      </rPr>
      <t xml:space="preserve"> m</t>
    </r>
    <phoneticPr fontId="4" type="noConversion"/>
  </si>
  <si>
    <t>Single Tunnel</t>
    <phoneticPr fontId="4" type="noConversion"/>
  </si>
  <si>
    <r>
      <t>LLRF+Amp +Int, 200V,2.5A /5 modules,</t>
    </r>
    <r>
      <rPr>
        <sz val="10"/>
        <color indexed="8"/>
        <rFont val="Corbel"/>
        <family val="2"/>
      </rPr>
      <t>Spare</t>
    </r>
    <phoneticPr fontId="4" type="noConversion"/>
  </si>
  <si>
    <t>--- Other Racks  ---</t>
    <phoneticPr fontId="4" type="noConversion"/>
  </si>
  <si>
    <t xml:space="preserve">Timing , 200V,0.5kW </t>
    <phoneticPr fontId="4" type="noConversion"/>
  </si>
  <si>
    <t>Rack 10</t>
    <phoneticPr fontId="4" type="noConversion"/>
  </si>
  <si>
    <t>H. Hayano 9-8-09</t>
    <phoneticPr fontId="4" type="noConversion"/>
  </si>
  <si>
    <t>Cavity , 200V,3 kW</t>
    <phoneticPr fontId="4" type="noConversion"/>
  </si>
  <si>
    <t>Rack 12</t>
  </si>
  <si>
    <t>Cryogenics, 200V, 2.1 kW</t>
    <phoneticPr fontId="4" type="noConversion"/>
  </si>
  <si>
    <t>Rack 14</t>
  </si>
  <si>
    <t>BPM &amp; Mag, 200V, 5 kW</t>
    <phoneticPr fontId="4" type="noConversion"/>
  </si>
  <si>
    <t>Rack 16</t>
  </si>
  <si>
    <t>--- RF Loads ---</t>
    <phoneticPr fontId="4" type="noConversion"/>
  </si>
  <si>
    <t>Attenuator</t>
    <phoneticPr fontId="4" type="noConversion"/>
  </si>
  <si>
    <t>S. Fukuda 9-4-09</t>
    <phoneticPr fontId="4" type="noConversion"/>
  </si>
  <si>
    <t>Waveguides in service tunnel</t>
    <phoneticPr fontId="4" type="noConversion"/>
  </si>
  <si>
    <t>Waveguides in penetration</t>
    <phoneticPr fontId="4" type="noConversion"/>
  </si>
  <si>
    <t>Waveguides in beam tunnel</t>
    <phoneticPr fontId="4" type="noConversion"/>
  </si>
  <si>
    <t>S. Fukuda 5-20-10</t>
    <phoneticPr fontId="4" type="noConversion"/>
  </si>
  <si>
    <t>Circulator with load</t>
    <phoneticPr fontId="4" type="noConversion"/>
  </si>
  <si>
    <t xml:space="preserve">RF Loads </t>
    <phoneticPr fontId="4" type="noConversion"/>
  </si>
  <si>
    <t>13/38 m</t>
    <phoneticPr fontId="4" type="noConversion"/>
  </si>
  <si>
    <t>--- Other Loads ---</t>
    <phoneticPr fontId="4" type="noConversion"/>
  </si>
  <si>
    <t>Pulse motor for input coupler/tuner</t>
    <phoneticPr fontId="4" type="noConversion"/>
  </si>
  <si>
    <r>
      <t>(</t>
    </r>
    <r>
      <rPr>
        <sz val="10"/>
        <color indexed="8"/>
        <rFont val="Corbel"/>
        <family val="2"/>
      </rPr>
      <t>13</t>
    </r>
    <r>
      <rPr>
        <sz val="10"/>
        <color indexed="8"/>
        <rFont val="Corbel"/>
        <family val="2"/>
      </rPr>
      <t>+</t>
    </r>
    <r>
      <rPr>
        <sz val="10"/>
        <color indexed="8"/>
        <rFont val="Corbel"/>
        <family val="2"/>
      </rPr>
      <t>13</t>
    </r>
    <r>
      <rPr>
        <sz val="10"/>
        <color indexed="8"/>
        <rFont val="Corbel"/>
        <family val="2"/>
      </rPr>
      <t>)/</t>
    </r>
    <r>
      <rPr>
        <sz val="10"/>
        <color indexed="8"/>
        <rFont val="Corbel"/>
        <family val="2"/>
      </rPr>
      <t>38</t>
    </r>
    <r>
      <rPr>
        <sz val="10"/>
        <color indexed="8"/>
        <rFont val="Corbel"/>
        <family val="2"/>
      </rPr>
      <t xml:space="preserve"> m</t>
    </r>
    <phoneticPr fontId="4" type="noConversion"/>
  </si>
  <si>
    <t>Vacuum Pumps</t>
    <phoneticPr fontId="4" type="noConversion"/>
  </si>
  <si>
    <r>
      <t>(</t>
    </r>
    <r>
      <rPr>
        <sz val="10"/>
        <color indexed="8"/>
        <rFont val="Corbel"/>
        <family val="2"/>
      </rPr>
      <t>1</t>
    </r>
    <r>
      <rPr>
        <sz val="10"/>
        <color indexed="8"/>
        <rFont val="Corbel"/>
        <family val="2"/>
      </rPr>
      <t>+</t>
    </r>
    <r>
      <rPr>
        <sz val="10"/>
        <color indexed="8"/>
        <rFont val="Corbel"/>
        <family val="2"/>
      </rPr>
      <t>1</t>
    </r>
    <r>
      <rPr>
        <sz val="10"/>
        <color indexed="8"/>
        <rFont val="Corbel"/>
        <family val="2"/>
      </rPr>
      <t>)/</t>
    </r>
    <r>
      <rPr>
        <sz val="10"/>
        <color indexed="8"/>
        <rFont val="Corbel"/>
        <family val="2"/>
      </rPr>
      <t>38</t>
    </r>
    <r>
      <rPr>
        <sz val="10"/>
        <color indexed="8"/>
        <rFont val="Corbel"/>
        <family val="2"/>
      </rPr>
      <t xml:space="preserve"> m</t>
    </r>
    <phoneticPr fontId="4" type="noConversion"/>
  </si>
  <si>
    <t>HLRF related loss</t>
    <phoneticPr fontId="3"/>
  </si>
  <si>
    <t>Fixed Loss in HLRF</t>
    <phoneticPr fontId="3"/>
  </si>
  <si>
    <t>Other Than HLRF</t>
    <phoneticPr fontId="3"/>
  </si>
  <si>
    <t>Subtotal RF unit Only</t>
  </si>
  <si>
    <t>Total RF</t>
  </si>
  <si>
    <t>RF Component only Loads</t>
  </si>
  <si>
    <t>July 21 2011</t>
    <phoneticPr fontId="4" type="noConversion"/>
  </si>
  <si>
    <r>
      <t xml:space="preserve">WATER AND AIR HEAT LOAD  for Revised DRFS </t>
    </r>
    <r>
      <rPr>
        <b/>
        <sz val="16"/>
        <color indexed="10"/>
        <rFont val="Corbel"/>
        <family val="2"/>
      </rPr>
      <t>Reduced  bunch operation</t>
    </r>
    <phoneticPr fontId="4" type="noConversion"/>
  </si>
  <si>
    <t>OIL(k litter)</t>
    <phoneticPr fontId="4" type="noConversion"/>
  </si>
  <si>
    <t>Group A</t>
    <phoneticPr fontId="3"/>
  </si>
  <si>
    <t>Group B</t>
    <phoneticPr fontId="3"/>
  </si>
  <si>
    <t>GroupC</t>
    <phoneticPr fontId="3"/>
  </si>
  <si>
    <t>Group D</t>
    <phoneticPr fontId="3"/>
  </si>
  <si>
    <t>Group E</t>
    <phoneticPr fontId="3"/>
  </si>
  <si>
    <t>Average</t>
    <phoneticPr fontId="3"/>
  </si>
  <si>
    <t>Ref</t>
    <phoneticPr fontId="3"/>
  </si>
  <si>
    <t>Cavity Mediam Gradient (MV/m)</t>
    <phoneticPr fontId="3"/>
  </si>
  <si>
    <t>S. Fukuda 21-7-11</t>
    <phoneticPr fontId="4" type="noConversion"/>
  </si>
  <si>
    <t>Pulse Width(ms)</t>
    <phoneticPr fontId="3"/>
  </si>
  <si>
    <t>AV. Power Increase Factor</t>
    <phoneticPr fontId="3"/>
  </si>
  <si>
    <t>Beam power(kW)</t>
    <phoneticPr fontId="3"/>
  </si>
  <si>
    <t>Quantity Per 38m</t>
    <phoneticPr fontId="4" type="noConversion"/>
  </si>
  <si>
    <r>
      <t>--- High Voltage Circuit Breaker</t>
    </r>
    <r>
      <rPr>
        <sz val="10"/>
        <color indexed="8"/>
        <rFont val="ＭＳ Ｐゴシック"/>
        <family val="3"/>
        <charset val="128"/>
      </rPr>
      <t>：</t>
    </r>
    <r>
      <rPr>
        <sz val="10"/>
        <color indexed="8"/>
        <rFont val="Corbel"/>
        <family val="2"/>
      </rPr>
      <t>VCB  (6.6 kV) ---</t>
    </r>
    <phoneticPr fontId="4" type="noConversion"/>
  </si>
  <si>
    <r>
      <t>R</t>
    </r>
    <r>
      <rPr>
        <sz val="10"/>
        <color indexed="8"/>
        <rFont val="Corbel"/>
        <family val="2"/>
      </rPr>
      <t>ack</t>
    </r>
    <phoneticPr fontId="4" type="noConversion"/>
  </si>
  <si>
    <r>
      <t>1/</t>
    </r>
    <r>
      <rPr>
        <sz val="10"/>
        <color indexed="8"/>
        <rFont val="Corbel"/>
        <family val="2"/>
      </rPr>
      <t>38</t>
    </r>
    <r>
      <rPr>
        <sz val="10"/>
        <color indexed="8"/>
        <rFont val="Corbel"/>
        <family val="2"/>
      </rPr>
      <t xml:space="preserve"> m</t>
    </r>
    <phoneticPr fontId="4" type="noConversion"/>
  </si>
  <si>
    <t>Single Tunnel</t>
    <phoneticPr fontId="4" type="noConversion"/>
  </si>
  <si>
    <t>S. Fukuda 11-23-10</t>
    <phoneticPr fontId="4" type="noConversion"/>
  </si>
  <si>
    <t>S. Fukuda 21-7-11</t>
    <phoneticPr fontId="4" type="noConversion"/>
  </si>
  <si>
    <r>
      <t>--- High Voltage Circuit Breaker</t>
    </r>
    <r>
      <rPr>
        <sz val="10"/>
        <color indexed="8"/>
        <rFont val="ＭＳ Ｐゴシック"/>
        <family val="3"/>
        <charset val="128"/>
      </rPr>
      <t>：</t>
    </r>
    <r>
      <rPr>
        <sz val="10"/>
        <color indexed="8"/>
        <rFont val="Corbel"/>
        <family val="2"/>
      </rPr>
      <t>VCB  (6.6 kV) ---</t>
    </r>
    <r>
      <rPr>
        <sz val="10"/>
        <color indexed="8"/>
        <rFont val="Corbel"/>
        <family val="2"/>
      </rPr>
      <t>Spare</t>
    </r>
    <phoneticPr fontId="4" type="noConversion"/>
  </si>
  <si>
    <r>
      <t>0</t>
    </r>
    <r>
      <rPr>
        <sz val="10"/>
        <color indexed="8"/>
        <rFont val="Corbel"/>
        <family val="2"/>
      </rPr>
      <t>.5</t>
    </r>
    <r>
      <rPr>
        <sz val="10"/>
        <color indexed="8"/>
        <rFont val="Corbel"/>
        <family val="2"/>
      </rPr>
      <t>/</t>
    </r>
    <r>
      <rPr>
        <sz val="10"/>
        <color indexed="8"/>
        <rFont val="Corbel"/>
        <family val="2"/>
      </rPr>
      <t>38</t>
    </r>
    <r>
      <rPr>
        <sz val="10"/>
        <color indexed="8"/>
        <rFont val="Corbel"/>
        <family val="2"/>
      </rPr>
      <t xml:space="preserve"> m</t>
    </r>
    <phoneticPr fontId="4" type="noConversion"/>
  </si>
  <si>
    <r>
      <t>Step Down Transformer from 6.6kV to 420V/98</t>
    </r>
    <r>
      <rPr>
        <sz val="10"/>
        <color indexed="8"/>
        <rFont val="Corbel"/>
        <family val="2"/>
      </rPr>
      <t>% 4kW Spare</t>
    </r>
    <phoneticPr fontId="4" type="noConversion"/>
  </si>
  <si>
    <r>
      <t>T</t>
    </r>
    <r>
      <rPr>
        <sz val="10"/>
        <color indexed="8"/>
        <rFont val="Corbel"/>
        <family val="2"/>
      </rPr>
      <t>ank</t>
    </r>
    <phoneticPr fontId="4" type="noConversion"/>
  </si>
  <si>
    <r>
      <t>0.5</t>
    </r>
    <r>
      <rPr>
        <sz val="10"/>
        <color indexed="8"/>
        <rFont val="Corbel"/>
        <family val="2"/>
      </rPr>
      <t>/</t>
    </r>
    <r>
      <rPr>
        <sz val="10"/>
        <color indexed="8"/>
        <rFont val="Corbel"/>
        <family val="2"/>
      </rPr>
      <t>38</t>
    </r>
    <r>
      <rPr>
        <sz val="10"/>
        <color indexed="8"/>
        <rFont val="Corbel"/>
        <family val="2"/>
      </rPr>
      <t xml:space="preserve"> m</t>
    </r>
    <phoneticPr fontId="4" type="noConversion"/>
  </si>
  <si>
    <t>S. Fukuda 11-23-10</t>
    <phoneticPr fontId="4" type="noConversion"/>
  </si>
  <si>
    <r>
      <t>C</t>
    </r>
    <r>
      <rPr>
        <sz val="10"/>
        <color indexed="8"/>
        <rFont val="Corbel"/>
        <family val="2"/>
      </rPr>
      <t>apacitor Limitter Registor    3.8kW</t>
    </r>
    <phoneticPr fontId="4" type="noConversion"/>
  </si>
  <si>
    <r>
      <t>1/</t>
    </r>
    <r>
      <rPr>
        <sz val="10"/>
        <color indexed="8"/>
        <rFont val="Corbel"/>
        <family val="2"/>
      </rPr>
      <t>38</t>
    </r>
    <r>
      <rPr>
        <sz val="10"/>
        <color indexed="8"/>
        <rFont val="Corbel"/>
        <family val="2"/>
      </rPr>
      <t xml:space="preserve"> m</t>
    </r>
    <phoneticPr fontId="4" type="noConversion"/>
  </si>
  <si>
    <t>Single Tunnel</t>
    <phoneticPr fontId="4" type="noConversion"/>
  </si>
  <si>
    <t>S. Fukuda 11-23-10       Adjusted+5%</t>
    <phoneticPr fontId="4" type="noConversion"/>
  </si>
  <si>
    <r>
      <t>C</t>
    </r>
    <r>
      <rPr>
        <sz val="10"/>
        <color indexed="8"/>
        <rFont val="Corbel"/>
        <family val="2"/>
      </rPr>
      <t>apacitor Limitter Registor    Spare</t>
    </r>
    <phoneticPr fontId="4" type="noConversion"/>
  </si>
  <si>
    <r>
      <t>0</t>
    </r>
    <r>
      <rPr>
        <sz val="10"/>
        <color indexed="8"/>
        <rFont val="Corbel"/>
        <family val="2"/>
      </rPr>
      <t>.5</t>
    </r>
    <r>
      <rPr>
        <sz val="10"/>
        <color indexed="8"/>
        <rFont val="Corbel"/>
        <family val="2"/>
      </rPr>
      <t>/</t>
    </r>
    <r>
      <rPr>
        <sz val="10"/>
        <color indexed="8"/>
        <rFont val="Corbel"/>
        <family val="2"/>
      </rPr>
      <t>38</t>
    </r>
    <r>
      <rPr>
        <sz val="10"/>
        <color indexed="8"/>
        <rFont val="Corbel"/>
        <family val="2"/>
      </rPr>
      <t xml:space="preserve"> m</t>
    </r>
    <phoneticPr fontId="4" type="noConversion"/>
  </si>
  <si>
    <r>
      <t>B</t>
    </r>
    <r>
      <rPr>
        <sz val="10"/>
        <color indexed="8"/>
        <rFont val="Corbel"/>
        <family val="2"/>
      </rPr>
      <t>ouncer Coil  0.5kW</t>
    </r>
    <phoneticPr fontId="4" type="noConversion"/>
  </si>
  <si>
    <r>
      <t>B</t>
    </r>
    <r>
      <rPr>
        <sz val="10"/>
        <color indexed="8"/>
        <rFont val="Corbel"/>
        <family val="2"/>
      </rPr>
      <t>ouncer Coil  0.5kW Spare</t>
    </r>
    <phoneticPr fontId="4" type="noConversion"/>
  </si>
  <si>
    <t>Modulating Anode Modulator, 6.6 kV (Shunt 1.0 A, then 6 kW heat load)</t>
    <phoneticPr fontId="4" type="noConversion"/>
  </si>
  <si>
    <t>S. Fukuda 11-23-10       Adjusted+5%</t>
    <phoneticPr fontId="4" type="noConversion"/>
  </si>
  <si>
    <t>S. Fukuda 21-7-11</t>
    <phoneticPr fontId="4" type="noConversion"/>
  </si>
  <si>
    <t>Modulating Anode Modulator, 6.6 kV (Shunt 1.0 A, then 6 kW heat load), (Back-up)</t>
    <phoneticPr fontId="4" type="noConversion"/>
  </si>
  <si>
    <r>
      <t>0</t>
    </r>
    <r>
      <rPr>
        <sz val="10"/>
        <color indexed="8"/>
        <rFont val="Corbel"/>
        <family val="2"/>
      </rPr>
      <t>.5</t>
    </r>
    <r>
      <rPr>
        <sz val="10"/>
        <color indexed="8"/>
        <rFont val="Corbel"/>
        <family val="2"/>
      </rPr>
      <t>/</t>
    </r>
    <r>
      <rPr>
        <sz val="10"/>
        <color indexed="8"/>
        <rFont val="Corbel"/>
        <family val="2"/>
      </rPr>
      <t>38</t>
    </r>
    <r>
      <rPr>
        <sz val="10"/>
        <color indexed="8"/>
        <rFont val="Corbel"/>
        <family val="2"/>
      </rPr>
      <t xml:space="preserve"> m</t>
    </r>
    <phoneticPr fontId="4" type="noConversion"/>
  </si>
  <si>
    <t>Single Tunnel</t>
    <phoneticPr fontId="4" type="noConversion"/>
  </si>
  <si>
    <t>S. Fukuda 11-23-10</t>
    <phoneticPr fontId="4" type="noConversion"/>
  </si>
  <si>
    <t>S. Fukuda 21-7-11</t>
    <phoneticPr fontId="4" type="noConversion"/>
  </si>
  <si>
    <t>Crawbar 1.2mx1.2mx1.2m</t>
    <phoneticPr fontId="4" type="noConversion"/>
  </si>
  <si>
    <r>
      <t>1/</t>
    </r>
    <r>
      <rPr>
        <sz val="10"/>
        <color indexed="8"/>
        <rFont val="Corbel"/>
        <family val="2"/>
      </rPr>
      <t>38</t>
    </r>
    <r>
      <rPr>
        <sz val="10"/>
        <color indexed="8"/>
        <rFont val="Corbel"/>
        <family val="2"/>
      </rPr>
      <t xml:space="preserve"> m</t>
    </r>
    <phoneticPr fontId="4" type="noConversion"/>
  </si>
  <si>
    <r>
      <t>Crawbar 1.2mx1.2mx1.2m</t>
    </r>
    <r>
      <rPr>
        <sz val="10"/>
        <color indexed="8"/>
        <rFont val="ＭＳ Ｐゴシック"/>
        <family val="3"/>
        <charset val="128"/>
      </rPr>
      <t>　Spare</t>
    </r>
    <phoneticPr fontId="4" type="noConversion"/>
  </si>
  <si>
    <r>
      <t>0.5</t>
    </r>
    <r>
      <rPr>
        <sz val="10"/>
        <color indexed="8"/>
        <rFont val="Corbel"/>
        <family val="2"/>
      </rPr>
      <t>/</t>
    </r>
    <r>
      <rPr>
        <sz val="10"/>
        <color indexed="8"/>
        <rFont val="Corbel"/>
        <family val="2"/>
      </rPr>
      <t>38</t>
    </r>
    <r>
      <rPr>
        <sz val="10"/>
        <color indexed="8"/>
        <rFont val="Corbel"/>
        <family val="2"/>
      </rPr>
      <t xml:space="preserve"> m</t>
    </r>
    <phoneticPr fontId="4" type="noConversion"/>
  </si>
  <si>
    <r>
      <t>Heater P/S, 200V,</t>
    </r>
    <r>
      <rPr>
        <sz val="10"/>
        <color indexed="8"/>
        <rFont val="Corbel"/>
        <family val="2"/>
      </rPr>
      <t>11</t>
    </r>
    <r>
      <rPr>
        <sz val="10"/>
        <color indexed="8"/>
        <rFont val="Corbel"/>
        <family val="2"/>
      </rPr>
      <t xml:space="preserve">A, </t>
    </r>
    <r>
      <rPr>
        <sz val="10"/>
        <color indexed="8"/>
        <rFont val="Corbel"/>
        <family val="2"/>
      </rPr>
      <t>2.2</t>
    </r>
    <r>
      <rPr>
        <sz val="10"/>
        <color indexed="8"/>
        <rFont val="Corbel"/>
        <family val="2"/>
      </rPr>
      <t>kW</t>
    </r>
    <r>
      <rPr>
        <sz val="10"/>
        <color indexed="8"/>
        <rFont val="Corbel"/>
        <family val="2"/>
      </rPr>
      <t xml:space="preserve"> 90%</t>
    </r>
    <r>
      <rPr>
        <sz val="10"/>
        <color indexed="8"/>
        <rFont val="ＭＳ Ｐゴシック"/>
        <family val="3"/>
        <charset val="128"/>
      </rPr>
      <t>　</t>
    </r>
    <phoneticPr fontId="4" type="noConversion"/>
  </si>
  <si>
    <t>Same as above (Back-up)</t>
    <phoneticPr fontId="4" type="noConversion"/>
  </si>
  <si>
    <t>None</t>
    <phoneticPr fontId="4" type="noConversion"/>
  </si>
  <si>
    <r>
      <t>Klystron Socket Tank / Gun
0.</t>
    </r>
    <r>
      <rPr>
        <sz val="10"/>
        <color indexed="8"/>
        <rFont val="Corbel"/>
        <family val="2"/>
      </rPr>
      <t>17</t>
    </r>
    <r>
      <rPr>
        <sz val="10"/>
        <color indexed="8"/>
        <rFont val="Corbel"/>
        <family val="2"/>
      </rPr>
      <t xml:space="preserve">  kW X </t>
    </r>
    <r>
      <rPr>
        <sz val="10"/>
        <color indexed="8"/>
        <rFont val="Corbel"/>
        <family val="2"/>
      </rPr>
      <t>13=2.2kW</t>
    </r>
    <phoneticPr fontId="4" type="noConversion"/>
  </si>
  <si>
    <r>
      <t>1</t>
    </r>
    <r>
      <rPr>
        <sz val="10"/>
        <color indexed="8"/>
        <rFont val="Corbel"/>
        <family val="2"/>
      </rPr>
      <t>3</t>
    </r>
    <r>
      <rPr>
        <sz val="10"/>
        <color indexed="8"/>
        <rFont val="Corbel"/>
        <family val="2"/>
      </rPr>
      <t>/</t>
    </r>
    <r>
      <rPr>
        <sz val="10"/>
        <color indexed="8"/>
        <rFont val="Corbel"/>
        <family val="2"/>
      </rPr>
      <t>38</t>
    </r>
    <r>
      <rPr>
        <sz val="10"/>
        <color indexed="8"/>
        <rFont val="Corbel"/>
        <family val="2"/>
      </rPr>
      <t xml:space="preserve"> m</t>
    </r>
    <phoneticPr fontId="4" type="noConversion"/>
  </si>
  <si>
    <r>
      <t>Klystron</t>
    </r>
    <r>
      <rPr>
        <sz val="10"/>
        <color indexed="8"/>
        <rFont val="ＭＳ Ｐゴシック"/>
        <family val="3"/>
        <charset val="128"/>
      </rPr>
      <t>　</t>
    </r>
    <r>
      <rPr>
        <sz val="10"/>
        <color indexed="8"/>
        <rFont val="Corbel"/>
        <family val="2"/>
      </rPr>
      <t>Focusing x 26
(Permanent Magnet )</t>
    </r>
    <phoneticPr fontId="4" type="noConversion"/>
  </si>
  <si>
    <r>
      <t xml:space="preserve">Klystron Collector
4.5 kW X </t>
    </r>
    <r>
      <rPr>
        <sz val="10"/>
        <color indexed="8"/>
        <rFont val="Corbel"/>
        <family val="2"/>
      </rPr>
      <t>13=59kW</t>
    </r>
    <r>
      <rPr>
        <sz val="10"/>
        <color indexed="8"/>
        <rFont val="Corbel"/>
        <family val="2"/>
      </rPr>
      <t xml:space="preserve">
</t>
    </r>
    <phoneticPr fontId="4" type="noConversion"/>
  </si>
  <si>
    <t>S. Fukuda 11-23-10       Adjusted+5%</t>
    <phoneticPr fontId="4" type="noConversion"/>
  </si>
  <si>
    <t>--- LLRF Racks ---</t>
    <phoneticPr fontId="4" type="noConversion"/>
  </si>
  <si>
    <t>LLRF+Amp +Int, 200V,2.5A /5 modules</t>
    <phoneticPr fontId="4" type="noConversion"/>
  </si>
  <si>
    <t>Rack 5</t>
    <phoneticPr fontId="4" type="noConversion"/>
  </si>
  <si>
    <t>LLRF+Amp +Int, 200V,1.5A /3 modules</t>
    <phoneticPr fontId="4" type="noConversion"/>
  </si>
  <si>
    <t>LLRF+Amp +Int, 200V,2.5A /5 modules, for full power op.</t>
    <phoneticPr fontId="4" type="noConversion"/>
  </si>
  <si>
    <r>
      <t>LLRF+Amp +Int, 200V,2.5A /5 modules</t>
    </r>
    <r>
      <rPr>
        <sz val="10"/>
        <color indexed="8"/>
        <rFont val="Corbel"/>
        <family val="2"/>
      </rPr>
      <t xml:space="preserve"> Spare</t>
    </r>
    <phoneticPr fontId="4" type="noConversion"/>
  </si>
  <si>
    <t>S. Fukuda 11-23-10</t>
    <phoneticPr fontId="4" type="noConversion"/>
  </si>
  <si>
    <t>S. Fukuda 21-7-11</t>
    <phoneticPr fontId="4" type="noConversion"/>
  </si>
  <si>
    <r>
      <t>LLRF+Amp +Int, 200V,1.5A /3 modules</t>
    </r>
    <r>
      <rPr>
        <sz val="10"/>
        <color indexed="8"/>
        <rFont val="Corbel"/>
        <family val="2"/>
      </rPr>
      <t xml:space="preserve"> Spare</t>
    </r>
    <phoneticPr fontId="4" type="noConversion"/>
  </si>
  <si>
    <r>
      <t>0</t>
    </r>
    <r>
      <rPr>
        <sz val="10"/>
        <color indexed="8"/>
        <rFont val="Corbel"/>
        <family val="2"/>
      </rPr>
      <t>.5</t>
    </r>
    <r>
      <rPr>
        <sz val="10"/>
        <color indexed="8"/>
        <rFont val="Corbel"/>
        <family val="2"/>
      </rPr>
      <t>/</t>
    </r>
    <r>
      <rPr>
        <sz val="10"/>
        <color indexed="8"/>
        <rFont val="Corbel"/>
        <family val="2"/>
      </rPr>
      <t>38</t>
    </r>
    <r>
      <rPr>
        <sz val="10"/>
        <color indexed="8"/>
        <rFont val="Corbel"/>
        <family val="2"/>
      </rPr>
      <t xml:space="preserve"> m</t>
    </r>
    <phoneticPr fontId="4" type="noConversion"/>
  </si>
  <si>
    <t>Single Tunnel</t>
    <phoneticPr fontId="4" type="noConversion"/>
  </si>
  <si>
    <r>
      <t>LLRF+Amp +Int, 200V,2.5A /5 modules,</t>
    </r>
    <r>
      <rPr>
        <sz val="10"/>
        <color indexed="8"/>
        <rFont val="Corbel"/>
        <family val="2"/>
      </rPr>
      <t>Spare</t>
    </r>
    <phoneticPr fontId="4" type="noConversion"/>
  </si>
  <si>
    <t>S. Fukuda 11-23-10</t>
    <phoneticPr fontId="4" type="noConversion"/>
  </si>
  <si>
    <t>S. Fukuda 21-7-11</t>
    <phoneticPr fontId="4" type="noConversion"/>
  </si>
  <si>
    <t>--- Other Racks  ---</t>
    <phoneticPr fontId="4" type="noConversion"/>
  </si>
  <si>
    <t xml:space="preserve">Timing , 200V,0.5kW </t>
    <phoneticPr fontId="4" type="noConversion"/>
  </si>
  <si>
    <t>Rack 10</t>
    <phoneticPr fontId="4" type="noConversion"/>
  </si>
  <si>
    <r>
      <t>1/</t>
    </r>
    <r>
      <rPr>
        <sz val="10"/>
        <color indexed="8"/>
        <rFont val="Corbel"/>
        <family val="2"/>
      </rPr>
      <t>38</t>
    </r>
    <r>
      <rPr>
        <sz val="10"/>
        <color indexed="8"/>
        <rFont val="Corbel"/>
        <family val="2"/>
      </rPr>
      <t xml:space="preserve"> m</t>
    </r>
    <phoneticPr fontId="4" type="noConversion"/>
  </si>
  <si>
    <t>Single Tunnel</t>
    <phoneticPr fontId="4" type="noConversion"/>
  </si>
  <si>
    <t>H. Hayano 9-8-09</t>
    <phoneticPr fontId="4" type="noConversion"/>
  </si>
  <si>
    <t>Cavity , 200V,3 kW</t>
    <phoneticPr fontId="4" type="noConversion"/>
  </si>
  <si>
    <t>Cryogenics, 200V, 2.1 kW</t>
    <phoneticPr fontId="4" type="noConversion"/>
  </si>
  <si>
    <t>BPM &amp; Mag, 200V, 5 kW</t>
    <phoneticPr fontId="4" type="noConversion"/>
  </si>
  <si>
    <t>--- RF Loads ---</t>
    <phoneticPr fontId="4" type="noConversion"/>
  </si>
  <si>
    <t>Attenuator</t>
    <phoneticPr fontId="4" type="noConversion"/>
  </si>
  <si>
    <t>None</t>
    <phoneticPr fontId="4" type="noConversion"/>
  </si>
  <si>
    <t>S. Fukuda 9-4-09</t>
    <phoneticPr fontId="4" type="noConversion"/>
  </si>
  <si>
    <t>Waveguides in service tunnel</t>
    <phoneticPr fontId="4" type="noConversion"/>
  </si>
  <si>
    <t>Waveguides in penetration</t>
    <phoneticPr fontId="4" type="noConversion"/>
  </si>
  <si>
    <t>Waveguides in beam tunnel</t>
    <phoneticPr fontId="4" type="noConversion"/>
  </si>
  <si>
    <r>
      <t>1</t>
    </r>
    <r>
      <rPr>
        <sz val="10"/>
        <color indexed="8"/>
        <rFont val="Corbel"/>
        <family val="2"/>
      </rPr>
      <t>3</t>
    </r>
    <r>
      <rPr>
        <sz val="10"/>
        <color indexed="8"/>
        <rFont val="Corbel"/>
        <family val="2"/>
      </rPr>
      <t>/</t>
    </r>
    <r>
      <rPr>
        <sz val="10"/>
        <color indexed="8"/>
        <rFont val="Corbel"/>
        <family val="2"/>
      </rPr>
      <t>38</t>
    </r>
    <r>
      <rPr>
        <sz val="10"/>
        <color indexed="8"/>
        <rFont val="Corbel"/>
        <family val="2"/>
      </rPr>
      <t xml:space="preserve"> m</t>
    </r>
    <phoneticPr fontId="4" type="noConversion"/>
  </si>
  <si>
    <t>S. Fukuda 5-20-10</t>
    <phoneticPr fontId="4" type="noConversion"/>
  </si>
  <si>
    <t>S. Fukuda 21-7-11</t>
    <phoneticPr fontId="4" type="noConversion"/>
  </si>
  <si>
    <t>Circulator with load</t>
    <phoneticPr fontId="4" type="noConversion"/>
  </si>
  <si>
    <t>None</t>
    <phoneticPr fontId="4" type="noConversion"/>
  </si>
  <si>
    <t>S. Fukuda 9-4-09</t>
    <phoneticPr fontId="4" type="noConversion"/>
  </si>
  <si>
    <t xml:space="preserve">RF Loads </t>
    <phoneticPr fontId="4" type="noConversion"/>
  </si>
  <si>
    <t>13/38 m</t>
    <phoneticPr fontId="4" type="noConversion"/>
  </si>
  <si>
    <t>Single Tunnel</t>
    <phoneticPr fontId="4" type="noConversion"/>
  </si>
  <si>
    <t>--- Other Loads ---</t>
    <phoneticPr fontId="4" type="noConversion"/>
  </si>
  <si>
    <t>Pulse motor for input coupler/tuner</t>
    <phoneticPr fontId="4" type="noConversion"/>
  </si>
  <si>
    <r>
      <t>(</t>
    </r>
    <r>
      <rPr>
        <sz val="10"/>
        <color indexed="8"/>
        <rFont val="Corbel"/>
        <family val="2"/>
      </rPr>
      <t>13</t>
    </r>
    <r>
      <rPr>
        <sz val="10"/>
        <color indexed="8"/>
        <rFont val="Corbel"/>
        <family val="2"/>
      </rPr>
      <t>+</t>
    </r>
    <r>
      <rPr>
        <sz val="10"/>
        <color indexed="8"/>
        <rFont val="Corbel"/>
        <family val="2"/>
      </rPr>
      <t>13</t>
    </r>
    <r>
      <rPr>
        <sz val="10"/>
        <color indexed="8"/>
        <rFont val="Corbel"/>
        <family val="2"/>
      </rPr>
      <t>)/</t>
    </r>
    <r>
      <rPr>
        <sz val="10"/>
        <color indexed="8"/>
        <rFont val="Corbel"/>
        <family val="2"/>
      </rPr>
      <t>38</t>
    </r>
    <r>
      <rPr>
        <sz val="10"/>
        <color indexed="8"/>
        <rFont val="Corbel"/>
        <family val="2"/>
      </rPr>
      <t xml:space="preserve"> m</t>
    </r>
    <phoneticPr fontId="4" type="noConversion"/>
  </si>
  <si>
    <t>H. Hayano 9-8-09</t>
    <phoneticPr fontId="4" type="noConversion"/>
  </si>
  <si>
    <t>Vacuum Pumps</t>
    <phoneticPr fontId="4" type="noConversion"/>
  </si>
  <si>
    <r>
      <t>(</t>
    </r>
    <r>
      <rPr>
        <sz val="10"/>
        <color indexed="8"/>
        <rFont val="Corbel"/>
        <family val="2"/>
      </rPr>
      <t>1</t>
    </r>
    <r>
      <rPr>
        <sz val="10"/>
        <color indexed="8"/>
        <rFont val="Corbel"/>
        <family val="2"/>
      </rPr>
      <t>+</t>
    </r>
    <r>
      <rPr>
        <sz val="10"/>
        <color indexed="8"/>
        <rFont val="Corbel"/>
        <family val="2"/>
      </rPr>
      <t>1</t>
    </r>
    <r>
      <rPr>
        <sz val="10"/>
        <color indexed="8"/>
        <rFont val="Corbel"/>
        <family val="2"/>
      </rPr>
      <t>)/</t>
    </r>
    <r>
      <rPr>
        <sz val="10"/>
        <color indexed="8"/>
        <rFont val="Corbel"/>
        <family val="2"/>
      </rPr>
      <t>38</t>
    </r>
    <r>
      <rPr>
        <sz val="10"/>
        <color indexed="8"/>
        <rFont val="Corbel"/>
        <family val="2"/>
      </rPr>
      <t xml:space="preserve"> m</t>
    </r>
    <phoneticPr fontId="4" type="noConversion"/>
  </si>
  <si>
    <t>HLRF related loss</t>
    <phoneticPr fontId="3"/>
  </si>
  <si>
    <t>Fixed Loss in HLRF</t>
    <phoneticPr fontId="3"/>
  </si>
  <si>
    <t>Other Than HLRF</t>
    <phoneticPr fontId="3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</si>
</sst>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176" formatCode="0.00_);[Red]\(0.00\)"/>
    <numFmt numFmtId="177" formatCode="0.0_);[Red]\(0.0\)"/>
    <numFmt numFmtId="178" formatCode="0.00;_ఀ"/>
  </numFmts>
  <fonts count="45" x14ac:knownFonts="1">
    <font>
      <sz val="11"/>
      <color theme="1"/>
      <name val="ＭＳ Ｐゴシック"/>
      <family val="2"/>
      <charset val="128"/>
      <scheme val="minor"/>
    </font>
    <font>
      <sz val="10"/>
      <name val="Verdana"/>
      <family val="2"/>
    </font>
    <font>
      <b/>
      <u/>
      <sz val="14"/>
      <name val="Corbel"/>
      <family val="2"/>
    </font>
    <font>
      <sz val="6"/>
      <name val="ＭＳ Ｐゴシック"/>
      <family val="2"/>
      <charset val="128"/>
      <scheme val="minor"/>
    </font>
    <font>
      <sz val="10"/>
      <name val="Arial"/>
      <family val="2"/>
    </font>
    <font>
      <b/>
      <u/>
      <sz val="12"/>
      <name val="Corbel"/>
      <family val="2"/>
    </font>
    <font>
      <sz val="10"/>
      <name val="Corbel"/>
      <family val="2"/>
    </font>
    <font>
      <sz val="14"/>
      <name val="Corbel"/>
      <family val="2"/>
    </font>
    <font>
      <b/>
      <sz val="16"/>
      <name val="Corbel"/>
      <family val="2"/>
    </font>
    <font>
      <b/>
      <sz val="16"/>
      <color indexed="10"/>
      <name val="Corbel"/>
      <family val="2"/>
    </font>
    <font>
      <b/>
      <u/>
      <sz val="10"/>
      <name val="Corbel"/>
      <family val="2"/>
    </font>
    <font>
      <b/>
      <sz val="14"/>
      <name val="Corbel"/>
      <family val="2"/>
    </font>
    <font>
      <b/>
      <sz val="10"/>
      <name val="Corbel"/>
      <family val="2"/>
    </font>
    <font>
      <b/>
      <sz val="14"/>
      <color theme="0"/>
      <name val="Corbel"/>
      <family val="2"/>
    </font>
    <font>
      <sz val="9"/>
      <name val="Corbel"/>
      <family val="2"/>
    </font>
    <font>
      <u/>
      <sz val="10"/>
      <name val="Corbel"/>
      <family val="2"/>
    </font>
    <font>
      <sz val="8"/>
      <name val="Corbel"/>
      <family val="2"/>
    </font>
    <font>
      <b/>
      <sz val="9"/>
      <name val="Corbel"/>
      <family val="2"/>
    </font>
    <font>
      <b/>
      <strike/>
      <sz val="10"/>
      <name val="Corbel"/>
      <family val="2"/>
    </font>
    <font>
      <strike/>
      <sz val="14"/>
      <name val="Corbel"/>
      <family val="2"/>
    </font>
    <font>
      <b/>
      <sz val="12"/>
      <name val="Corbel"/>
      <family val="2"/>
    </font>
    <font>
      <sz val="10"/>
      <color indexed="8"/>
      <name val="Corbel"/>
      <family val="2"/>
    </font>
    <font>
      <sz val="10"/>
      <color indexed="8"/>
      <name val="ＭＳ Ｐゴシック"/>
      <family val="3"/>
      <charset val="128"/>
    </font>
    <font>
      <sz val="8"/>
      <color indexed="8"/>
      <name val="Corbel"/>
      <family val="2"/>
    </font>
    <font>
      <b/>
      <sz val="11"/>
      <color indexed="8"/>
      <name val="Corbel"/>
      <family val="2"/>
    </font>
    <font>
      <b/>
      <sz val="14"/>
      <color indexed="8"/>
      <name val="Corbel"/>
      <family val="2"/>
    </font>
    <font>
      <b/>
      <i/>
      <sz val="14"/>
      <name val="Corbel"/>
      <family val="2"/>
    </font>
    <font>
      <b/>
      <sz val="14"/>
      <color indexed="9"/>
      <name val="Corbel"/>
      <family val="2"/>
    </font>
    <font>
      <sz val="9"/>
      <color indexed="10"/>
      <name val="Corbel"/>
      <family val="2"/>
    </font>
    <font>
      <b/>
      <sz val="8"/>
      <name val="Corbel"/>
      <family val="2"/>
    </font>
    <font>
      <sz val="10"/>
      <color indexed="8"/>
      <name val="Arial"/>
      <family val="2"/>
    </font>
    <font>
      <sz val="14"/>
      <color indexed="8"/>
      <name val="Arial"/>
      <family val="2"/>
    </font>
    <font>
      <sz val="10"/>
      <color rgb="FFFF0000"/>
      <name val="Corbel"/>
      <family val="2"/>
    </font>
    <font>
      <b/>
      <sz val="10"/>
      <color indexed="8"/>
      <name val="Corbel"/>
      <family val="2"/>
    </font>
    <font>
      <b/>
      <sz val="8"/>
      <color indexed="8"/>
      <name val="Corbel"/>
      <family val="2"/>
    </font>
    <font>
      <sz val="10"/>
      <color indexed="14"/>
      <name val="Corbel"/>
      <family val="2"/>
    </font>
    <font>
      <b/>
      <sz val="10"/>
      <color indexed="14"/>
      <name val="Corbel"/>
      <family val="2"/>
    </font>
    <font>
      <sz val="8"/>
      <color indexed="10"/>
      <name val="Corbel"/>
      <family val="2"/>
    </font>
    <font>
      <sz val="14"/>
      <name val="Arial"/>
      <family val="2"/>
    </font>
    <font>
      <i/>
      <sz val="10"/>
      <name val="Corbel"/>
      <family val="2"/>
    </font>
    <font>
      <b/>
      <i/>
      <sz val="14"/>
      <color indexed="9"/>
      <name val="Corbel"/>
      <family val="2"/>
    </font>
    <font>
      <sz val="10"/>
      <color indexed="9"/>
      <name val="Corbel"/>
      <family val="2"/>
    </font>
    <font>
      <b/>
      <sz val="9"/>
      <color indexed="81"/>
      <name val="ＭＳ Ｐゴシック"/>
      <family val="3"/>
      <charset val="128"/>
    </font>
    <font>
      <sz val="9"/>
      <color indexed="81"/>
      <name val="ＭＳ Ｐゴシック"/>
      <family val="3"/>
      <charset val="128"/>
    </font>
    <font>
      <i/>
      <sz val="14"/>
      <name val="Corbel"/>
      <family val="2"/>
    </font>
  </fonts>
  <fills count="16">
    <fill>
      <patternFill patternType="none"/>
    </fill>
    <fill>
      <patternFill patternType="gray125"/>
    </fill>
    <fill>
      <patternFill patternType="solid">
        <fgColor indexed="13"/>
        <bgColor indexed="64"/>
      </patternFill>
    </fill>
    <fill>
      <patternFill patternType="solid">
        <fgColor indexed="41"/>
        <bgColor indexed="64"/>
      </patternFill>
    </fill>
    <fill>
      <patternFill patternType="solid">
        <fgColor theme="3" tint="0.39997558519241921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indexed="43"/>
        <bgColor indexed="64"/>
      </patternFill>
    </fill>
    <fill>
      <patternFill patternType="lightDown"/>
    </fill>
    <fill>
      <patternFill patternType="solid">
        <fgColor indexed="10"/>
        <bgColor indexed="64"/>
      </patternFill>
    </fill>
    <fill>
      <patternFill patternType="solid">
        <fgColor theme="9" tint="-0.499984740745262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rgb="FFFFFF00"/>
        <bgColor indexed="64"/>
      </patternFill>
    </fill>
    <fill>
      <patternFill patternType="lightDown">
        <bgColor indexed="42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indexed="12"/>
        <bgColor indexed="64"/>
      </patternFill>
    </fill>
  </fills>
  <borders count="62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rgb="FFC00000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</borders>
  <cellStyleXfs count="2">
    <xf numFmtId="0" fontId="0" fillId="0" borderId="0">
      <alignment vertical="center"/>
    </xf>
    <xf numFmtId="0" fontId="1" fillId="0" borderId="0"/>
  </cellStyleXfs>
  <cellXfs count="268">
    <xf numFmtId="0" fontId="0" fillId="0" borderId="0" xfId="0">
      <alignment vertical="center"/>
    </xf>
    <xf numFmtId="15" fontId="2" fillId="0" borderId="0" xfId="1" quotePrefix="1" applyNumberFormat="1" applyFont="1" applyAlignment="1">
      <alignment vertical="center"/>
    </xf>
    <xf numFmtId="15" fontId="5" fillId="0" borderId="0" xfId="1" applyNumberFormat="1" applyFont="1"/>
    <xf numFmtId="0" fontId="6" fillId="0" borderId="0" xfId="1" applyFont="1" applyAlignment="1">
      <alignment horizontal="center"/>
    </xf>
    <xf numFmtId="0" fontId="6" fillId="0" borderId="0" xfId="1" applyFont="1" applyAlignment="1">
      <alignment horizontal="left" wrapText="1"/>
    </xf>
    <xf numFmtId="0" fontId="7" fillId="0" borderId="0" xfId="1" applyFont="1" applyAlignment="1">
      <alignment horizontal="left" wrapText="1"/>
    </xf>
    <xf numFmtId="2" fontId="7" fillId="0" borderId="0" xfId="1" applyNumberFormat="1" applyFont="1" applyAlignment="1">
      <alignment horizontal="left" wrapText="1"/>
    </xf>
    <xf numFmtId="0" fontId="6" fillId="0" borderId="0" xfId="1" applyFont="1"/>
    <xf numFmtId="0" fontId="0" fillId="0" borderId="0" xfId="0" applyAlignment="1"/>
    <xf numFmtId="0" fontId="8" fillId="0" borderId="0" xfId="1" applyFont="1" applyFill="1" applyBorder="1"/>
    <xf numFmtId="0" fontId="6" fillId="0" borderId="0" xfId="1" applyFont="1" applyFill="1" applyBorder="1" applyAlignment="1">
      <alignment horizontal="center"/>
    </xf>
    <xf numFmtId="0" fontId="6" fillId="0" borderId="0" xfId="1" applyFont="1" applyFill="1" applyBorder="1" applyAlignment="1">
      <alignment horizontal="left" wrapText="1"/>
    </xf>
    <xf numFmtId="0" fontId="7" fillId="0" borderId="0" xfId="1" applyFont="1" applyFill="1" applyBorder="1" applyAlignment="1">
      <alignment horizontal="left" wrapText="1"/>
    </xf>
    <xf numFmtId="2" fontId="7" fillId="0" borderId="0" xfId="1" applyNumberFormat="1" applyFont="1" applyFill="1" applyBorder="1" applyAlignment="1">
      <alignment horizontal="left" wrapText="1"/>
    </xf>
    <xf numFmtId="0" fontId="6" fillId="0" borderId="0" xfId="1" applyFont="1" applyFill="1" applyBorder="1"/>
    <xf numFmtId="0" fontId="10" fillId="2" borderId="1" xfId="1" applyFont="1" applyFill="1" applyBorder="1"/>
    <xf numFmtId="0" fontId="10" fillId="2" borderId="2" xfId="1" applyFont="1" applyFill="1" applyBorder="1"/>
    <xf numFmtId="0" fontId="6" fillId="2" borderId="2" xfId="1" applyFont="1" applyFill="1" applyBorder="1"/>
    <xf numFmtId="0" fontId="6" fillId="2" borderId="2" xfId="1" applyFont="1" applyFill="1" applyBorder="1" applyAlignment="1">
      <alignment horizontal="right"/>
    </xf>
    <xf numFmtId="0" fontId="7" fillId="2" borderId="2" xfId="1" applyFont="1" applyFill="1" applyBorder="1" applyAlignment="1">
      <alignment horizontal="right"/>
    </xf>
    <xf numFmtId="2" fontId="7" fillId="2" borderId="2" xfId="1" applyNumberFormat="1" applyFont="1" applyFill="1" applyBorder="1" applyAlignment="1">
      <alignment horizontal="right"/>
    </xf>
    <xf numFmtId="0" fontId="6" fillId="2" borderId="3" xfId="1" applyFont="1" applyFill="1" applyBorder="1"/>
    <xf numFmtId="0" fontId="10" fillId="0" borderId="4" xfId="1" applyFont="1" applyBorder="1"/>
    <xf numFmtId="0" fontId="6" fillId="0" borderId="4" xfId="1" applyFont="1" applyBorder="1" applyAlignment="1">
      <alignment horizontal="center"/>
    </xf>
    <xf numFmtId="0" fontId="6" fillId="0" borderId="4" xfId="1" applyFont="1" applyBorder="1"/>
    <xf numFmtId="0" fontId="7" fillId="0" borderId="4" xfId="1" applyFont="1" applyBorder="1"/>
    <xf numFmtId="0" fontId="11" fillId="3" borderId="5" xfId="1" applyFont="1" applyFill="1" applyBorder="1" applyAlignment="1">
      <alignment horizontal="center" vertical="center" wrapText="1"/>
    </xf>
    <xf numFmtId="0" fontId="11" fillId="3" borderId="6" xfId="1" applyFont="1" applyFill="1" applyBorder="1" applyAlignment="1">
      <alignment horizontal="center" vertical="center" wrapText="1"/>
    </xf>
    <xf numFmtId="0" fontId="11" fillId="3" borderId="7" xfId="1" applyFont="1" applyFill="1" applyBorder="1" applyAlignment="1">
      <alignment horizontal="center" vertical="center" wrapText="1"/>
    </xf>
    <xf numFmtId="0" fontId="12" fillId="0" borderId="7" xfId="1" applyFont="1" applyFill="1" applyBorder="1" applyAlignment="1">
      <alignment horizontal="center" vertical="center" wrapText="1"/>
    </xf>
    <xf numFmtId="0" fontId="12" fillId="0" borderId="7" xfId="0" applyFont="1" applyFill="1" applyBorder="1" applyAlignment="1">
      <alignment horizontal="center" vertical="center" wrapText="1"/>
    </xf>
    <xf numFmtId="0" fontId="10" fillId="0" borderId="1" xfId="1" applyFont="1" applyBorder="1"/>
    <xf numFmtId="0" fontId="6" fillId="0" borderId="1" xfId="1" applyFont="1" applyBorder="1" applyAlignment="1">
      <alignment horizontal="center"/>
    </xf>
    <xf numFmtId="0" fontId="6" fillId="0" borderId="1" xfId="1" applyFont="1" applyBorder="1"/>
    <xf numFmtId="0" fontId="7" fillId="0" borderId="1" xfId="1" applyFont="1" applyBorder="1"/>
    <xf numFmtId="0" fontId="11" fillId="3" borderId="1" xfId="1" applyFont="1" applyFill="1" applyBorder="1" applyAlignment="1">
      <alignment horizontal="center" vertical="center" wrapText="1"/>
    </xf>
    <xf numFmtId="0" fontId="12" fillId="0" borderId="1" xfId="1" applyFont="1" applyFill="1" applyBorder="1" applyAlignment="1">
      <alignment horizontal="center" vertical="center" wrapText="1"/>
    </xf>
    <xf numFmtId="0" fontId="12" fillId="0" borderId="1" xfId="0" applyFont="1" applyFill="1" applyBorder="1" applyAlignment="1">
      <alignment horizontal="center" vertical="center" wrapText="1"/>
    </xf>
    <xf numFmtId="0" fontId="0" fillId="0" borderId="0" xfId="0" applyBorder="1" applyAlignment="1"/>
    <xf numFmtId="0" fontId="10" fillId="0" borderId="8" xfId="1" applyFont="1" applyBorder="1"/>
    <xf numFmtId="0" fontId="6" fillId="0" borderId="8" xfId="1" applyFont="1" applyBorder="1" applyAlignment="1">
      <alignment horizontal="center"/>
    </xf>
    <xf numFmtId="0" fontId="6" fillId="0" borderId="8" xfId="1" applyFont="1" applyBorder="1"/>
    <xf numFmtId="0" fontId="13" fillId="4" borderId="8" xfId="1" applyFont="1" applyFill="1" applyBorder="1"/>
    <xf numFmtId="0" fontId="11" fillId="3" borderId="9" xfId="1" applyFont="1" applyFill="1" applyBorder="1" applyAlignment="1">
      <alignment horizontal="center" vertical="center" wrapText="1"/>
    </xf>
    <xf numFmtId="0" fontId="11" fillId="3" borderId="10" xfId="1" applyFont="1" applyFill="1" applyBorder="1" applyAlignment="1">
      <alignment horizontal="center" vertical="center" wrapText="1"/>
    </xf>
    <xf numFmtId="0" fontId="12" fillId="0" borderId="10" xfId="1" applyFont="1" applyFill="1" applyBorder="1" applyAlignment="1">
      <alignment horizontal="center" vertical="center" wrapText="1"/>
    </xf>
    <xf numFmtId="0" fontId="12" fillId="0" borderId="11" xfId="0" applyFont="1" applyFill="1" applyBorder="1" applyAlignment="1">
      <alignment horizontal="center" vertical="center" wrapText="1"/>
    </xf>
    <xf numFmtId="0" fontId="6" fillId="0" borderId="12" xfId="1" applyFont="1" applyBorder="1"/>
    <xf numFmtId="0" fontId="14" fillId="0" borderId="13" xfId="1" applyFont="1" applyBorder="1" applyAlignment="1">
      <alignment wrapText="1"/>
    </xf>
    <xf numFmtId="0" fontId="13" fillId="4" borderId="14" xfId="1" applyFont="1" applyFill="1" applyBorder="1"/>
    <xf numFmtId="0" fontId="6" fillId="0" borderId="15" xfId="1" applyFont="1" applyBorder="1"/>
    <xf numFmtId="0" fontId="14" fillId="0" borderId="16" xfId="1" applyFont="1" applyBorder="1" applyAlignment="1">
      <alignment wrapText="1"/>
    </xf>
    <xf numFmtId="0" fontId="13" fillId="5" borderId="8" xfId="1" applyFont="1" applyFill="1" applyBorder="1"/>
    <xf numFmtId="0" fontId="6" fillId="0" borderId="8" xfId="1" applyFont="1" applyBorder="1" applyAlignment="1">
      <alignment horizontal="center" wrapText="1"/>
    </xf>
    <xf numFmtId="0" fontId="7" fillId="0" borderId="8" xfId="1" applyFont="1" applyBorder="1" applyAlignment="1">
      <alignment horizontal="center" wrapText="1"/>
    </xf>
    <xf numFmtId="2" fontId="7" fillId="0" borderId="17" xfId="1" applyNumberFormat="1" applyFont="1" applyBorder="1" applyAlignment="1">
      <alignment horizontal="center" wrapText="1"/>
    </xf>
    <xf numFmtId="0" fontId="7" fillId="0" borderId="18" xfId="1" applyFont="1" applyBorder="1" applyAlignment="1">
      <alignment horizontal="center" wrapText="1"/>
    </xf>
    <xf numFmtId="0" fontId="7" fillId="0" borderId="19" xfId="1" applyFont="1" applyBorder="1" applyAlignment="1">
      <alignment horizontal="center" wrapText="1"/>
    </xf>
    <xf numFmtId="0" fontId="7" fillId="0" borderId="20" xfId="1" applyFont="1" applyBorder="1" applyAlignment="1">
      <alignment horizontal="center" wrapText="1"/>
    </xf>
    <xf numFmtId="0" fontId="6" fillId="0" borderId="20" xfId="1" applyFont="1" applyBorder="1" applyAlignment="1">
      <alignment horizontal="center" wrapText="1"/>
    </xf>
    <xf numFmtId="0" fontId="6" fillId="0" borderId="11" xfId="1" applyFont="1" applyBorder="1" applyAlignment="1">
      <alignment horizontal="center" wrapText="1"/>
    </xf>
    <xf numFmtId="0" fontId="6" fillId="0" borderId="12" xfId="1" applyFont="1" applyFill="1" applyBorder="1" applyAlignment="1">
      <alignment horizontal="center" wrapText="1"/>
    </xf>
    <xf numFmtId="0" fontId="12" fillId="6" borderId="21" xfId="1" applyFont="1" applyFill="1" applyBorder="1"/>
    <xf numFmtId="0" fontId="12" fillId="6" borderId="0" xfId="1" applyFont="1" applyFill="1" applyBorder="1"/>
    <xf numFmtId="0" fontId="6" fillId="6" borderId="0" xfId="1" applyFont="1" applyFill="1" applyBorder="1" applyAlignment="1">
      <alignment horizontal="center" wrapText="1"/>
    </xf>
    <xf numFmtId="0" fontId="7" fillId="6" borderId="0" xfId="1" applyFont="1" applyFill="1" applyBorder="1" applyAlignment="1">
      <alignment horizontal="center" wrapText="1"/>
    </xf>
    <xf numFmtId="2" fontId="7" fillId="6" borderId="22" xfId="1" applyNumberFormat="1" applyFont="1" applyFill="1" applyBorder="1" applyAlignment="1">
      <alignment horizontal="center" wrapText="1"/>
    </xf>
    <xf numFmtId="0" fontId="7" fillId="6" borderId="23" xfId="1" applyFont="1" applyFill="1" applyBorder="1" applyAlignment="1">
      <alignment horizontal="center" wrapText="1"/>
    </xf>
    <xf numFmtId="0" fontId="7" fillId="6" borderId="24" xfId="1" applyFont="1" applyFill="1" applyBorder="1" applyAlignment="1">
      <alignment horizontal="center" wrapText="1"/>
    </xf>
    <xf numFmtId="0" fontId="6" fillId="6" borderId="24" xfId="1" applyFont="1" applyFill="1" applyBorder="1" applyAlignment="1">
      <alignment horizontal="center" wrapText="1"/>
    </xf>
    <xf numFmtId="0" fontId="6" fillId="0" borderId="25" xfId="1" applyFont="1" applyBorder="1" applyAlignment="1">
      <alignment wrapText="1"/>
    </xf>
    <xf numFmtId="0" fontId="6" fillId="0" borderId="26" xfId="0" applyFont="1" applyBorder="1" applyAlignment="1">
      <alignment horizontal="center"/>
    </xf>
    <xf numFmtId="0" fontId="16" fillId="0" borderId="26" xfId="1" applyFont="1" applyBorder="1"/>
    <xf numFmtId="2" fontId="17" fillId="0" borderId="26" xfId="0" applyNumberFormat="1" applyFont="1" applyBorder="1" applyAlignment="1">
      <alignment horizontal="right" wrapText="1"/>
    </xf>
    <xf numFmtId="2" fontId="11" fillId="0" borderId="26" xfId="0" applyNumberFormat="1" applyFont="1" applyBorder="1" applyAlignment="1">
      <alignment horizontal="right" wrapText="1"/>
    </xf>
    <xf numFmtId="2" fontId="7" fillId="7" borderId="27" xfId="1" applyNumberFormat="1" applyFont="1" applyFill="1" applyBorder="1" applyAlignment="1">
      <alignment horizontal="center" wrapText="1"/>
    </xf>
    <xf numFmtId="0" fontId="7" fillId="7" borderId="28" xfId="1" applyFont="1" applyFill="1" applyBorder="1" applyAlignment="1">
      <alignment horizontal="center" wrapText="1"/>
    </xf>
    <xf numFmtId="0" fontId="7" fillId="7" borderId="29" xfId="1" applyFont="1" applyFill="1" applyBorder="1" applyAlignment="1">
      <alignment horizontal="center" wrapText="1"/>
    </xf>
    <xf numFmtId="0" fontId="6" fillId="0" borderId="6" xfId="1" applyFont="1" applyBorder="1" applyAlignment="1">
      <alignment horizontal="center" wrapText="1"/>
    </xf>
    <xf numFmtId="0" fontId="14" fillId="0" borderId="26" xfId="1" applyFont="1" applyFill="1" applyBorder="1" applyAlignment="1">
      <alignment horizontal="left" wrapText="1"/>
    </xf>
    <xf numFmtId="0" fontId="6" fillId="0" borderId="30" xfId="1" applyFont="1" applyFill="1" applyBorder="1" applyAlignment="1">
      <alignment wrapText="1"/>
    </xf>
    <xf numFmtId="0" fontId="6" fillId="0" borderId="13" xfId="0" applyFont="1" applyFill="1" applyBorder="1" applyAlignment="1">
      <alignment horizontal="center"/>
    </xf>
    <xf numFmtId="0" fontId="16" fillId="0" borderId="13" xfId="1" applyFont="1" applyFill="1" applyBorder="1"/>
    <xf numFmtId="2" fontId="17" fillId="0" borderId="13" xfId="0" applyNumberFormat="1" applyFont="1" applyFill="1" applyBorder="1" applyAlignment="1">
      <alignment horizontal="right" wrapText="1"/>
    </xf>
    <xf numFmtId="2" fontId="11" fillId="0" borderId="13" xfId="0" applyNumberFormat="1" applyFont="1" applyFill="1" applyBorder="1" applyAlignment="1">
      <alignment horizontal="right" wrapText="1"/>
    </xf>
    <xf numFmtId="2" fontId="7" fillId="0" borderId="31" xfId="1" applyNumberFormat="1" applyFont="1" applyFill="1" applyBorder="1" applyAlignment="1">
      <alignment horizontal="center" wrapText="1"/>
    </xf>
    <xf numFmtId="0" fontId="7" fillId="0" borderId="32" xfId="1" applyFont="1" applyFill="1" applyBorder="1" applyAlignment="1">
      <alignment horizontal="center" wrapText="1"/>
    </xf>
    <xf numFmtId="0" fontId="7" fillId="0" borderId="33" xfId="1" applyFont="1" applyFill="1" applyBorder="1" applyAlignment="1">
      <alignment horizontal="center" wrapText="1"/>
    </xf>
    <xf numFmtId="0" fontId="6" fillId="0" borderId="0" xfId="1" applyFont="1" applyFill="1" applyBorder="1" applyAlignment="1">
      <alignment horizontal="center" wrapText="1"/>
    </xf>
    <xf numFmtId="0" fontId="14" fillId="0" borderId="12" xfId="1" applyFont="1" applyFill="1" applyBorder="1" applyAlignment="1">
      <alignment horizontal="left" wrapText="1"/>
    </xf>
    <xf numFmtId="0" fontId="6" fillId="0" borderId="34" xfId="1" applyFont="1" applyBorder="1"/>
    <xf numFmtId="0" fontId="6" fillId="0" borderId="35" xfId="0" applyFont="1" applyBorder="1" applyAlignment="1">
      <alignment horizontal="center"/>
    </xf>
    <xf numFmtId="0" fontId="16" fillId="0" borderId="35" xfId="1" applyFont="1" applyBorder="1"/>
    <xf numFmtId="2" fontId="17" fillId="0" borderId="35" xfId="0" applyNumberFormat="1" applyFont="1" applyBorder="1" applyAlignment="1">
      <alignment horizontal="right" wrapText="1"/>
    </xf>
    <xf numFmtId="2" fontId="11" fillId="0" borderId="35" xfId="0" applyNumberFormat="1" applyFont="1" applyBorder="1" applyAlignment="1">
      <alignment horizontal="right" wrapText="1"/>
    </xf>
    <xf numFmtId="2" fontId="11" fillId="7" borderId="36" xfId="1" applyNumberFormat="1" applyFont="1" applyFill="1" applyBorder="1" applyAlignment="1">
      <alignment horizontal="center" wrapText="1"/>
    </xf>
    <xf numFmtId="0" fontId="11" fillId="7" borderId="15" xfId="1" applyFont="1" applyFill="1" applyBorder="1" applyAlignment="1">
      <alignment horizontal="center" wrapText="1"/>
    </xf>
    <xf numFmtId="0" fontId="11" fillId="7" borderId="37" xfId="1" applyFont="1" applyFill="1" applyBorder="1" applyAlignment="1">
      <alignment horizontal="center" wrapText="1"/>
    </xf>
    <xf numFmtId="0" fontId="18" fillId="0" borderId="0" xfId="1" applyFont="1" applyBorder="1" applyAlignment="1">
      <alignment horizontal="center" wrapText="1"/>
    </xf>
    <xf numFmtId="0" fontId="14" fillId="0" borderId="38" xfId="1" applyFont="1" applyBorder="1" applyAlignment="1">
      <alignment wrapText="1"/>
    </xf>
    <xf numFmtId="2" fontId="7" fillId="7" borderId="36" xfId="1" applyNumberFormat="1" applyFont="1" applyFill="1" applyBorder="1" applyAlignment="1">
      <alignment horizontal="center" wrapText="1"/>
    </xf>
    <xf numFmtId="0" fontId="7" fillId="7" borderId="15" xfId="1" applyFont="1" applyFill="1" applyBorder="1" applyAlignment="1">
      <alignment horizontal="center" wrapText="1"/>
    </xf>
    <xf numFmtId="0" fontId="7" fillId="7" borderId="37" xfId="1" applyFont="1" applyFill="1" applyBorder="1" applyAlignment="1">
      <alignment horizontal="center" wrapText="1"/>
    </xf>
    <xf numFmtId="0" fontId="6" fillId="0" borderId="0" xfId="1" applyFont="1" applyBorder="1" applyAlignment="1">
      <alignment horizontal="center" wrapText="1"/>
    </xf>
    <xf numFmtId="0" fontId="14" fillId="0" borderId="35" xfId="1" applyFont="1" applyFill="1" applyBorder="1" applyAlignment="1">
      <alignment horizontal="left" wrapText="1"/>
    </xf>
    <xf numFmtId="0" fontId="6" fillId="0" borderId="39" xfId="1" applyFont="1" applyBorder="1"/>
    <xf numFmtId="0" fontId="6" fillId="0" borderId="38" xfId="0" applyFont="1" applyBorder="1" applyAlignment="1">
      <alignment horizontal="center"/>
    </xf>
    <xf numFmtId="0" fontId="16" fillId="0" borderId="38" xfId="1" applyFont="1" applyBorder="1"/>
    <xf numFmtId="2" fontId="14" fillId="0" borderId="38" xfId="0" applyNumberFormat="1" applyFont="1" applyBorder="1" applyAlignment="1">
      <alignment horizontal="right" wrapText="1"/>
    </xf>
    <xf numFmtId="2" fontId="7" fillId="0" borderId="38" xfId="0" applyNumberFormat="1" applyFont="1" applyBorder="1" applyAlignment="1">
      <alignment horizontal="right" wrapText="1"/>
    </xf>
    <xf numFmtId="2" fontId="7" fillId="7" borderId="40" xfId="1" applyNumberFormat="1" applyFont="1" applyFill="1" applyBorder="1" applyAlignment="1">
      <alignment horizontal="center" wrapText="1"/>
    </xf>
    <xf numFmtId="0" fontId="7" fillId="7" borderId="41" xfId="1" applyFont="1" applyFill="1" applyBorder="1" applyAlignment="1">
      <alignment horizontal="center" wrapText="1"/>
    </xf>
    <xf numFmtId="0" fontId="7" fillId="7" borderId="42" xfId="1" applyFont="1" applyFill="1" applyBorder="1" applyAlignment="1">
      <alignment horizontal="center" wrapText="1"/>
    </xf>
    <xf numFmtId="2" fontId="14" fillId="0" borderId="35" xfId="0" applyNumberFormat="1" applyFont="1" applyBorder="1" applyAlignment="1">
      <alignment horizontal="right" wrapText="1"/>
    </xf>
    <xf numFmtId="2" fontId="7" fillId="0" borderId="35" xfId="0" applyNumberFormat="1" applyFont="1" applyBorder="1" applyAlignment="1">
      <alignment horizontal="right" wrapText="1"/>
    </xf>
    <xf numFmtId="2" fontId="19" fillId="7" borderId="43" xfId="1" applyNumberFormat="1" applyFont="1" applyFill="1" applyBorder="1" applyAlignment="1">
      <alignment horizontal="center" wrapText="1"/>
    </xf>
    <xf numFmtId="0" fontId="6" fillId="0" borderId="1" xfId="1" applyFont="1" applyBorder="1" applyAlignment="1">
      <alignment horizontal="center" wrapText="1"/>
    </xf>
    <xf numFmtId="0" fontId="6" fillId="0" borderId="12" xfId="1" applyFont="1" applyBorder="1" applyAlignment="1">
      <alignment horizontal="center" wrapText="1"/>
    </xf>
    <xf numFmtId="0" fontId="14" fillId="0" borderId="35" xfId="1" applyFont="1" applyBorder="1" applyAlignment="1">
      <alignment wrapText="1"/>
    </xf>
    <xf numFmtId="0" fontId="6" fillId="0" borderId="14" xfId="1" applyFont="1" applyFill="1" applyBorder="1" applyAlignment="1">
      <alignment wrapText="1"/>
    </xf>
    <xf numFmtId="0" fontId="6" fillId="0" borderId="8" xfId="0" applyFont="1" applyBorder="1" applyAlignment="1">
      <alignment horizontal="center"/>
    </xf>
    <xf numFmtId="0" fontId="16" fillId="0" borderId="8" xfId="1" applyFont="1" applyBorder="1"/>
    <xf numFmtId="2" fontId="14" fillId="0" borderId="8" xfId="0" applyNumberFormat="1" applyFont="1" applyBorder="1" applyAlignment="1">
      <alignment horizontal="right" wrapText="1"/>
    </xf>
    <xf numFmtId="2" fontId="7" fillId="0" borderId="8" xfId="0" applyNumberFormat="1" applyFont="1" applyBorder="1" applyAlignment="1">
      <alignment horizontal="right" wrapText="1"/>
    </xf>
    <xf numFmtId="2" fontId="7" fillId="7" borderId="44" xfId="1" applyNumberFormat="1" applyFont="1" applyFill="1" applyBorder="1" applyAlignment="1">
      <alignment horizontal="center"/>
    </xf>
    <xf numFmtId="0" fontId="7" fillId="7" borderId="18" xfId="1" applyFont="1" applyFill="1" applyBorder="1" applyAlignment="1">
      <alignment horizontal="center" wrapText="1"/>
    </xf>
    <xf numFmtId="0" fontId="7" fillId="7" borderId="20" xfId="1" applyFont="1" applyFill="1" applyBorder="1" applyAlignment="1">
      <alignment horizontal="center" wrapText="1"/>
    </xf>
    <xf numFmtId="0" fontId="6" fillId="0" borderId="9" xfId="1" applyFont="1" applyBorder="1" applyAlignment="1">
      <alignment horizontal="center" wrapText="1"/>
    </xf>
    <xf numFmtId="0" fontId="20" fillId="6" borderId="45" xfId="1" applyFont="1" applyFill="1" applyBorder="1"/>
    <xf numFmtId="0" fontId="20" fillId="6" borderId="2" xfId="1" applyFont="1" applyFill="1" applyBorder="1"/>
    <xf numFmtId="0" fontId="6" fillId="6" borderId="2" xfId="1" applyFont="1" applyFill="1" applyBorder="1" applyAlignment="1">
      <alignment horizontal="center" wrapText="1"/>
    </xf>
    <xf numFmtId="0" fontId="6" fillId="6" borderId="6" xfId="1" applyFont="1" applyFill="1" applyBorder="1" applyAlignment="1">
      <alignment horizontal="center" wrapText="1"/>
    </xf>
    <xf numFmtId="0" fontId="7" fillId="6" borderId="6" xfId="1" applyFont="1" applyFill="1" applyBorder="1" applyAlignment="1">
      <alignment horizontal="center" wrapText="1"/>
    </xf>
    <xf numFmtId="2" fontId="7" fillId="6" borderId="46" xfId="1" applyNumberFormat="1" applyFont="1" applyFill="1" applyBorder="1" applyAlignment="1">
      <alignment horizontal="center" wrapText="1"/>
    </xf>
    <xf numFmtId="0" fontId="7" fillId="6" borderId="47" xfId="1" applyFont="1" applyFill="1" applyBorder="1" applyAlignment="1">
      <alignment horizontal="center" wrapText="1"/>
    </xf>
    <xf numFmtId="0" fontId="7" fillId="6" borderId="48" xfId="1" applyFont="1" applyFill="1" applyBorder="1" applyAlignment="1">
      <alignment horizontal="center" wrapText="1"/>
    </xf>
    <xf numFmtId="0" fontId="14" fillId="0" borderId="2" xfId="1" applyFont="1" applyFill="1" applyBorder="1" applyAlignment="1">
      <alignment horizontal="center" wrapText="1"/>
    </xf>
    <xf numFmtId="0" fontId="21" fillId="0" borderId="25" xfId="1" quotePrefix="1" applyFont="1" applyFill="1" applyBorder="1" applyAlignment="1">
      <alignment vertical="center" wrapText="1"/>
    </xf>
    <xf numFmtId="0" fontId="21" fillId="0" borderId="25" xfId="1" applyFont="1" applyFill="1" applyBorder="1" applyAlignment="1">
      <alignment vertical="center" wrapText="1"/>
    </xf>
    <xf numFmtId="0" fontId="21" fillId="0" borderId="26" xfId="1" applyFont="1" applyFill="1" applyBorder="1" applyAlignment="1">
      <alignment horizontal="center" vertical="center"/>
    </xf>
    <xf numFmtId="0" fontId="23" fillId="0" borderId="26" xfId="1" applyFont="1" applyFill="1" applyBorder="1" applyAlignment="1">
      <alignment vertical="center"/>
    </xf>
    <xf numFmtId="176" fontId="24" fillId="0" borderId="26" xfId="1" applyNumberFormat="1" applyFont="1" applyFill="1" applyBorder="1" applyAlignment="1">
      <alignment horizontal="center" vertical="center"/>
    </xf>
    <xf numFmtId="176" fontId="25" fillId="0" borderId="26" xfId="1" applyNumberFormat="1" applyFont="1" applyFill="1" applyBorder="1" applyAlignment="1">
      <alignment horizontal="center" vertical="center"/>
    </xf>
    <xf numFmtId="176" fontId="11" fillId="0" borderId="49" xfId="1" applyNumberFormat="1" applyFont="1" applyFill="1" applyBorder="1" applyAlignment="1">
      <alignment horizontal="center" vertical="center"/>
    </xf>
    <xf numFmtId="176" fontId="11" fillId="0" borderId="28" xfId="1" applyNumberFormat="1" applyFont="1" applyFill="1" applyBorder="1" applyAlignment="1">
      <alignment horizontal="center" vertical="center"/>
    </xf>
    <xf numFmtId="176" fontId="11" fillId="0" borderId="28" xfId="1" applyNumberFormat="1" applyFont="1" applyFill="1" applyBorder="1" applyAlignment="1">
      <alignment horizontal="center" vertical="center" wrapText="1"/>
    </xf>
    <xf numFmtId="176" fontId="26" fillId="0" borderId="28" xfId="1" applyNumberFormat="1" applyFont="1" applyFill="1" applyBorder="1" applyAlignment="1">
      <alignment horizontal="center" vertical="center" wrapText="1"/>
    </xf>
    <xf numFmtId="176" fontId="11" fillId="0" borderId="50" xfId="1" applyNumberFormat="1" applyFont="1" applyFill="1" applyBorder="1" applyAlignment="1">
      <alignment horizontal="center" vertical="center" wrapText="1"/>
    </xf>
    <xf numFmtId="0" fontId="20" fillId="0" borderId="4" xfId="1" applyFont="1" applyFill="1" applyBorder="1" applyAlignment="1">
      <alignment horizontal="center" vertical="center" wrapText="1"/>
    </xf>
    <xf numFmtId="0" fontId="20" fillId="0" borderId="12" xfId="1" applyFont="1" applyFill="1" applyBorder="1" applyAlignment="1">
      <alignment horizontal="center" vertical="center" wrapText="1"/>
    </xf>
    <xf numFmtId="176" fontId="24" fillId="0" borderId="13" xfId="1" applyNumberFormat="1" applyFont="1" applyFill="1" applyBorder="1" applyAlignment="1">
      <alignment horizontal="center" vertical="center"/>
    </xf>
    <xf numFmtId="176" fontId="25" fillId="0" borderId="13" xfId="1" applyNumberFormat="1" applyFont="1" applyFill="1" applyBorder="1" applyAlignment="1">
      <alignment horizontal="center" vertical="center"/>
    </xf>
    <xf numFmtId="176" fontId="11" fillId="0" borderId="51" xfId="1" applyNumberFormat="1" applyFont="1" applyFill="1" applyBorder="1" applyAlignment="1">
      <alignment horizontal="center" vertical="center"/>
    </xf>
    <xf numFmtId="176" fontId="11" fillId="0" borderId="32" xfId="1" applyNumberFormat="1" applyFont="1" applyFill="1" applyBorder="1" applyAlignment="1">
      <alignment horizontal="center" vertical="center"/>
    </xf>
    <xf numFmtId="176" fontId="11" fillId="0" borderId="32" xfId="1" applyNumberFormat="1" applyFont="1" applyFill="1" applyBorder="1" applyAlignment="1">
      <alignment horizontal="center" vertical="center" wrapText="1"/>
    </xf>
    <xf numFmtId="176" fontId="26" fillId="0" borderId="32" xfId="1" applyNumberFormat="1" applyFont="1" applyFill="1" applyBorder="1" applyAlignment="1">
      <alignment horizontal="center" vertical="center" wrapText="1"/>
    </xf>
    <xf numFmtId="176" fontId="11" fillId="0" borderId="52" xfId="1" applyNumberFormat="1" applyFont="1" applyFill="1" applyBorder="1" applyAlignment="1">
      <alignment horizontal="center" vertical="center" wrapText="1"/>
    </xf>
    <xf numFmtId="0" fontId="20" fillId="0" borderId="12" xfId="1" applyFont="1" applyFill="1" applyBorder="1" applyAlignment="1">
      <alignment horizontal="center" vertical="center" wrapText="1"/>
    </xf>
    <xf numFmtId="0" fontId="21" fillId="0" borderId="30" xfId="1" applyFont="1" applyFill="1" applyBorder="1" applyAlignment="1">
      <alignment vertical="center" wrapText="1"/>
    </xf>
    <xf numFmtId="176" fontId="27" fillId="8" borderId="13" xfId="1" applyNumberFormat="1" applyFont="1" applyFill="1" applyBorder="1" applyAlignment="1">
      <alignment horizontal="center" vertical="center"/>
    </xf>
    <xf numFmtId="0" fontId="21" fillId="0" borderId="34" xfId="1" applyFont="1" applyBorder="1" applyAlignment="1">
      <alignment vertical="center" wrapText="1"/>
    </xf>
    <xf numFmtId="0" fontId="21" fillId="0" borderId="34" xfId="1" applyFont="1" applyFill="1" applyBorder="1" applyAlignment="1">
      <alignment vertical="center" wrapText="1"/>
    </xf>
    <xf numFmtId="0" fontId="23" fillId="0" borderId="35" xfId="1" applyFont="1" applyFill="1" applyBorder="1" applyAlignment="1">
      <alignment vertical="center"/>
    </xf>
    <xf numFmtId="176" fontId="24" fillId="0" borderId="35" xfId="1" applyNumberFormat="1" applyFont="1" applyFill="1" applyBorder="1" applyAlignment="1">
      <alignment horizontal="center" vertical="center"/>
    </xf>
    <xf numFmtId="176" fontId="27" fillId="9" borderId="35" xfId="1" applyNumberFormat="1" applyFont="1" applyFill="1" applyBorder="1" applyAlignment="1">
      <alignment horizontal="center" vertical="center"/>
    </xf>
    <xf numFmtId="176" fontId="11" fillId="10" borderId="43" xfId="0" applyNumberFormat="1" applyFont="1" applyFill="1" applyBorder="1" applyAlignment="1">
      <alignment horizontal="center" vertical="center"/>
    </xf>
    <xf numFmtId="176" fontId="7" fillId="10" borderId="15" xfId="0" applyNumberFormat="1" applyFont="1" applyFill="1" applyBorder="1" applyAlignment="1">
      <alignment vertical="center"/>
    </xf>
    <xf numFmtId="176" fontId="7" fillId="10" borderId="53" xfId="0" applyNumberFormat="1" applyFont="1" applyFill="1" applyBorder="1" applyAlignment="1">
      <alignment vertical="center"/>
    </xf>
    <xf numFmtId="176" fontId="25" fillId="0" borderId="35" xfId="1" applyNumberFormat="1" applyFont="1" applyFill="1" applyBorder="1" applyAlignment="1">
      <alignment horizontal="center" vertical="center"/>
    </xf>
    <xf numFmtId="176" fontId="25" fillId="0" borderId="38" xfId="1" applyNumberFormat="1" applyFont="1" applyFill="1" applyBorder="1" applyAlignment="1">
      <alignment horizontal="center" vertical="center"/>
    </xf>
    <xf numFmtId="176" fontId="7" fillId="10" borderId="54" xfId="0" applyNumberFormat="1" applyFont="1" applyFill="1" applyBorder="1" applyAlignment="1">
      <alignment vertical="center"/>
    </xf>
    <xf numFmtId="0" fontId="20" fillId="0" borderId="35" xfId="1" applyFont="1" applyFill="1" applyBorder="1" applyAlignment="1">
      <alignment horizontal="center" vertical="center" wrapText="1"/>
    </xf>
    <xf numFmtId="0" fontId="21" fillId="0" borderId="35" xfId="1" applyFont="1" applyFill="1" applyBorder="1" applyAlignment="1">
      <alignment horizontal="center" vertical="center"/>
    </xf>
    <xf numFmtId="0" fontId="21" fillId="11" borderId="34" xfId="1" applyFont="1" applyFill="1" applyBorder="1" applyAlignment="1">
      <alignment vertical="center" wrapText="1"/>
    </xf>
    <xf numFmtId="176" fontId="7" fillId="12" borderId="43" xfId="0" applyNumberFormat="1" applyFont="1" applyFill="1" applyBorder="1" applyAlignment="1">
      <alignment horizontal="right" vertical="center"/>
    </xf>
    <xf numFmtId="176" fontId="7" fillId="12" borderId="15" xfId="0" applyNumberFormat="1" applyFont="1" applyFill="1" applyBorder="1" applyAlignment="1">
      <alignment horizontal="center" vertical="center"/>
    </xf>
    <xf numFmtId="176" fontId="7" fillId="12" borderId="54" xfId="0" applyNumberFormat="1" applyFont="1" applyFill="1" applyBorder="1" applyAlignment="1">
      <alignment vertical="center"/>
    </xf>
    <xf numFmtId="0" fontId="4" fillId="0" borderId="12" xfId="0" applyFont="1" applyBorder="1" applyAlignment="1"/>
    <xf numFmtId="0" fontId="21" fillId="0" borderId="34" xfId="1" applyFont="1" applyBorder="1" applyAlignment="1">
      <alignment vertical="center"/>
    </xf>
    <xf numFmtId="0" fontId="21" fillId="0" borderId="35" xfId="1" applyFont="1" applyBorder="1" applyAlignment="1">
      <alignment horizontal="center" vertical="center"/>
    </xf>
    <xf numFmtId="0" fontId="23" fillId="0" borderId="35" xfId="1" applyFont="1" applyBorder="1" applyAlignment="1">
      <alignment vertical="center"/>
    </xf>
    <xf numFmtId="0" fontId="4" fillId="0" borderId="55" xfId="0" applyFont="1" applyBorder="1" applyAlignment="1"/>
    <xf numFmtId="176" fontId="7" fillId="10" borderId="15" xfId="0" applyNumberFormat="1" applyFont="1" applyFill="1" applyBorder="1" applyAlignment="1">
      <alignment horizontal="center" vertical="center"/>
    </xf>
    <xf numFmtId="176" fontId="24" fillId="0" borderId="35" xfId="1" applyNumberFormat="1" applyFont="1" applyFill="1" applyBorder="1" applyAlignment="1">
      <alignment horizontal="center" vertical="center" wrapText="1"/>
    </xf>
    <xf numFmtId="176" fontId="27" fillId="8" borderId="35" xfId="1" applyNumberFormat="1" applyFont="1" applyFill="1" applyBorder="1" applyAlignment="1">
      <alignment horizontal="center" vertical="center" wrapText="1"/>
    </xf>
    <xf numFmtId="176" fontId="11" fillId="10" borderId="43" xfId="0" applyNumberFormat="1" applyFont="1" applyFill="1" applyBorder="1" applyAlignment="1">
      <alignment horizontal="right" vertical="center"/>
    </xf>
    <xf numFmtId="0" fontId="21" fillId="11" borderId="34" xfId="1" applyFont="1" applyFill="1" applyBorder="1" applyAlignment="1">
      <alignment vertical="center"/>
    </xf>
    <xf numFmtId="0" fontId="21" fillId="0" borderId="34" xfId="1" applyFont="1" applyFill="1" applyBorder="1" applyAlignment="1">
      <alignment vertical="center"/>
    </xf>
    <xf numFmtId="176" fontId="24" fillId="0" borderId="35" xfId="0" applyNumberFormat="1" applyFont="1" applyFill="1" applyBorder="1" applyAlignment="1">
      <alignment horizontal="center" vertical="center" wrapText="1"/>
    </xf>
    <xf numFmtId="176" fontId="27" fillId="9" borderId="35" xfId="0" applyNumberFormat="1" applyFont="1" applyFill="1" applyBorder="1" applyAlignment="1">
      <alignment horizontal="center" vertical="center" wrapText="1"/>
    </xf>
    <xf numFmtId="176" fontId="11" fillId="10" borderId="54" xfId="0" applyNumberFormat="1" applyFont="1" applyFill="1" applyBorder="1" applyAlignment="1">
      <alignment vertical="center"/>
    </xf>
    <xf numFmtId="0" fontId="21" fillId="0" borderId="34" xfId="1" quotePrefix="1" applyFont="1" applyFill="1" applyBorder="1" applyAlignment="1">
      <alignment vertical="center"/>
    </xf>
    <xf numFmtId="176" fontId="7" fillId="0" borderId="43" xfId="0" applyNumberFormat="1" applyFont="1" applyFill="1" applyBorder="1" applyAlignment="1">
      <alignment horizontal="right" vertical="center"/>
    </xf>
    <xf numFmtId="176" fontId="7" fillId="0" borderId="15" xfId="0" applyNumberFormat="1" applyFont="1" applyFill="1" applyBorder="1" applyAlignment="1">
      <alignment horizontal="center" vertical="center"/>
    </xf>
    <xf numFmtId="176" fontId="7" fillId="0" borderId="54" xfId="0" applyNumberFormat="1" applyFont="1" applyFill="1" applyBorder="1" applyAlignment="1">
      <alignment vertical="center"/>
    </xf>
    <xf numFmtId="0" fontId="0" fillId="0" borderId="0" xfId="0" applyFill="1" applyAlignment="1"/>
    <xf numFmtId="0" fontId="21" fillId="13" borderId="34" xfId="1" applyFont="1" applyFill="1" applyBorder="1" applyAlignment="1">
      <alignment vertical="center" wrapText="1"/>
    </xf>
    <xf numFmtId="0" fontId="21" fillId="13" borderId="34" xfId="1" quotePrefix="1" applyFont="1" applyFill="1" applyBorder="1" applyAlignment="1">
      <alignment vertical="center"/>
    </xf>
    <xf numFmtId="0" fontId="14" fillId="0" borderId="35" xfId="1" applyFont="1" applyFill="1" applyBorder="1" applyAlignment="1">
      <alignment wrapText="1"/>
    </xf>
    <xf numFmtId="176" fontId="13" fillId="9" borderId="35" xfId="1" applyNumberFormat="1" applyFont="1" applyFill="1" applyBorder="1" applyAlignment="1">
      <alignment horizontal="center" vertical="center"/>
    </xf>
    <xf numFmtId="0" fontId="21" fillId="0" borderId="34" xfId="1" quotePrefix="1" applyFont="1" applyBorder="1" applyAlignment="1">
      <alignment vertical="center" wrapText="1"/>
    </xf>
    <xf numFmtId="176" fontId="11" fillId="0" borderId="43" xfId="0" applyNumberFormat="1" applyFont="1" applyFill="1" applyBorder="1" applyAlignment="1">
      <alignment horizontal="center" vertical="center"/>
    </xf>
    <xf numFmtId="176" fontId="11" fillId="0" borderId="54" xfId="0" applyNumberFormat="1" applyFont="1" applyFill="1" applyBorder="1" applyAlignment="1">
      <alignment vertical="center"/>
    </xf>
    <xf numFmtId="0" fontId="4" fillId="0" borderId="35" xfId="0" applyFont="1" applyBorder="1" applyAlignment="1"/>
    <xf numFmtId="0" fontId="29" fillId="0" borderId="35" xfId="0" applyFont="1" applyFill="1" applyBorder="1" applyAlignment="1">
      <alignment wrapText="1"/>
    </xf>
    <xf numFmtId="176" fontId="30" fillId="0" borderId="35" xfId="0" applyNumberFormat="1" applyFont="1" applyFill="1" applyBorder="1" applyAlignment="1">
      <alignment horizontal="center" vertical="center" wrapText="1"/>
    </xf>
    <xf numFmtId="176" fontId="31" fillId="0" borderId="35" xfId="0" applyNumberFormat="1" applyFont="1" applyFill="1" applyBorder="1" applyAlignment="1">
      <alignment horizontal="center" vertical="center" wrapText="1"/>
    </xf>
    <xf numFmtId="0" fontId="29" fillId="0" borderId="13" xfId="0" applyFont="1" applyFill="1" applyBorder="1" applyAlignment="1">
      <alignment wrapText="1"/>
    </xf>
    <xf numFmtId="0" fontId="4" fillId="0" borderId="13" xfId="0" applyFont="1" applyBorder="1" applyAlignment="1"/>
    <xf numFmtId="0" fontId="32" fillId="0" borderId="34" xfId="1" applyFont="1" applyFill="1" applyBorder="1" applyAlignment="1">
      <alignment vertical="center" wrapText="1"/>
    </xf>
    <xf numFmtId="0" fontId="4" fillId="0" borderId="12" xfId="0" applyFont="1" applyBorder="1" applyAlignment="1"/>
    <xf numFmtId="0" fontId="33" fillId="0" borderId="35" xfId="1" applyFont="1" applyFill="1" applyBorder="1" applyAlignment="1">
      <alignment horizontal="center" vertical="center"/>
    </xf>
    <xf numFmtId="0" fontId="34" fillId="0" borderId="35" xfId="1" applyFont="1" applyFill="1" applyBorder="1" applyAlignment="1">
      <alignment vertical="center"/>
    </xf>
    <xf numFmtId="176" fontId="25" fillId="0" borderId="35" xfId="1" applyNumberFormat="1" applyFont="1" applyFill="1" applyBorder="1" applyAlignment="1">
      <alignment horizontal="center" vertical="center" wrapText="1"/>
    </xf>
    <xf numFmtId="0" fontId="16" fillId="0" borderId="38" xfId="0" applyFont="1" applyFill="1" applyBorder="1" applyAlignment="1">
      <alignment vertical="center" wrapText="1"/>
    </xf>
    <xf numFmtId="176" fontId="27" fillId="8" borderId="35" xfId="1" applyNumberFormat="1" applyFont="1" applyFill="1" applyBorder="1" applyAlignment="1">
      <alignment horizontal="center" vertical="center"/>
    </xf>
    <xf numFmtId="176" fontId="11" fillId="0" borderId="36" xfId="0" applyNumberFormat="1" applyFont="1" applyFill="1" applyBorder="1" applyAlignment="1">
      <alignment horizontal="center" vertical="center"/>
    </xf>
    <xf numFmtId="176" fontId="11" fillId="0" borderId="37" xfId="0" applyNumberFormat="1" applyFont="1" applyFill="1" applyBorder="1" applyAlignment="1">
      <alignment vertical="center"/>
    </xf>
    <xf numFmtId="0" fontId="21" fillId="0" borderId="34" xfId="1" quotePrefix="1" applyFont="1" applyFill="1" applyBorder="1" applyAlignment="1">
      <alignment vertical="center" wrapText="1"/>
    </xf>
    <xf numFmtId="0" fontId="4" fillId="0" borderId="11" xfId="0" applyFont="1" applyBorder="1" applyAlignment="1"/>
    <xf numFmtId="0" fontId="4" fillId="0" borderId="56" xfId="0" applyFont="1" applyBorder="1" applyAlignment="1"/>
    <xf numFmtId="0" fontId="21" fillId="13" borderId="39" xfId="1" applyFont="1" applyFill="1" applyBorder="1" applyAlignment="1">
      <alignment vertical="center" wrapText="1"/>
    </xf>
    <xf numFmtId="0" fontId="21" fillId="0" borderId="39" xfId="1" applyFont="1" applyFill="1" applyBorder="1" applyAlignment="1">
      <alignment vertical="center" wrapText="1"/>
    </xf>
    <xf numFmtId="0" fontId="21" fillId="0" borderId="38" xfId="1" applyFont="1" applyBorder="1" applyAlignment="1">
      <alignment horizontal="center" vertical="center"/>
    </xf>
    <xf numFmtId="0" fontId="23" fillId="0" borderId="38" xfId="1" applyFont="1" applyFill="1" applyBorder="1" applyAlignment="1">
      <alignment vertical="center"/>
    </xf>
    <xf numFmtId="176" fontId="30" fillId="0" borderId="38" xfId="0" applyNumberFormat="1" applyFont="1" applyFill="1" applyBorder="1" applyAlignment="1">
      <alignment horizontal="center" vertical="center" wrapText="1"/>
    </xf>
    <xf numFmtId="176" fontId="11" fillId="0" borderId="40" xfId="0" applyNumberFormat="1" applyFont="1" applyFill="1" applyBorder="1" applyAlignment="1">
      <alignment horizontal="center" vertical="center"/>
    </xf>
    <xf numFmtId="176" fontId="7" fillId="0" borderId="41" xfId="0" applyNumberFormat="1" applyFont="1" applyFill="1" applyBorder="1" applyAlignment="1">
      <alignment horizontal="center" vertical="center"/>
    </xf>
    <xf numFmtId="176" fontId="11" fillId="0" borderId="42" xfId="0" applyNumberFormat="1" applyFont="1" applyFill="1" applyBorder="1" applyAlignment="1">
      <alignment vertical="center"/>
    </xf>
    <xf numFmtId="0" fontId="14" fillId="0" borderId="38" xfId="1" applyFont="1" applyFill="1" applyBorder="1" applyAlignment="1">
      <alignment wrapText="1"/>
    </xf>
    <xf numFmtId="0" fontId="21" fillId="14" borderId="39" xfId="1" applyFont="1" applyFill="1" applyBorder="1" applyAlignment="1">
      <alignment vertical="center" wrapText="1"/>
    </xf>
    <xf numFmtId="0" fontId="35" fillId="0" borderId="57" xfId="1" applyFont="1" applyFill="1" applyBorder="1" applyAlignment="1">
      <alignment vertical="center" wrapText="1"/>
    </xf>
    <xf numFmtId="0" fontId="36" fillId="0" borderId="58" xfId="1" applyFont="1" applyFill="1" applyBorder="1" applyAlignment="1">
      <alignment horizontal="center" vertical="center"/>
    </xf>
    <xf numFmtId="0" fontId="37" fillId="0" borderId="58" xfId="1" applyFont="1" applyFill="1" applyBorder="1" applyAlignment="1">
      <alignment vertical="center"/>
    </xf>
    <xf numFmtId="176" fontId="4" fillId="0" borderId="58" xfId="0" applyNumberFormat="1" applyFont="1" applyFill="1" applyBorder="1" applyAlignment="1">
      <alignment horizontal="center" vertical="center" wrapText="1"/>
    </xf>
    <xf numFmtId="176" fontId="38" fillId="0" borderId="58" xfId="0" applyNumberFormat="1" applyFont="1" applyFill="1" applyBorder="1" applyAlignment="1">
      <alignment horizontal="center" vertical="center" wrapText="1"/>
    </xf>
    <xf numFmtId="176" fontId="11" fillId="0" borderId="59" xfId="0" applyNumberFormat="1" applyFont="1" applyFill="1" applyBorder="1" applyAlignment="1">
      <alignment horizontal="center" vertical="center"/>
    </xf>
    <xf numFmtId="176" fontId="7" fillId="0" borderId="60" xfId="0" applyNumberFormat="1" applyFont="1" applyFill="1" applyBorder="1" applyAlignment="1">
      <alignment horizontal="center" vertical="center"/>
    </xf>
    <xf numFmtId="176" fontId="11" fillId="0" borderId="61" xfId="0" applyNumberFormat="1" applyFont="1" applyFill="1" applyBorder="1" applyAlignment="1">
      <alignment vertical="center"/>
    </xf>
    <xf numFmtId="0" fontId="4" fillId="0" borderId="10" xfId="0" applyFont="1" applyBorder="1" applyAlignment="1"/>
    <xf numFmtId="0" fontId="6" fillId="0" borderId="14" xfId="1" applyFont="1" applyBorder="1" applyAlignment="1">
      <alignment horizontal="right"/>
    </xf>
    <xf numFmtId="0" fontId="6" fillId="0" borderId="21" xfId="1" applyFont="1" applyBorder="1" applyAlignment="1">
      <alignment horizontal="right"/>
    </xf>
    <xf numFmtId="0" fontId="6" fillId="0" borderId="13" xfId="1" applyFont="1" applyBorder="1" applyAlignment="1">
      <alignment horizontal="center"/>
    </xf>
    <xf numFmtId="0" fontId="16" fillId="0" borderId="12" xfId="1" applyFont="1" applyBorder="1"/>
    <xf numFmtId="176" fontId="39" fillId="0" borderId="12" xfId="1" applyNumberFormat="1" applyFont="1" applyBorder="1"/>
    <xf numFmtId="176" fontId="40" fillId="15" borderId="12" xfId="1" applyNumberFormat="1" applyFont="1" applyFill="1" applyBorder="1" applyAlignment="1">
      <alignment vertical="center"/>
    </xf>
    <xf numFmtId="0" fontId="14" fillId="0" borderId="58" xfId="1" applyFont="1" applyBorder="1" applyAlignment="1">
      <alignment wrapText="1"/>
    </xf>
    <xf numFmtId="176" fontId="0" fillId="0" borderId="0" xfId="0" applyNumberFormat="1" applyAlignment="1"/>
    <xf numFmtId="0" fontId="6" fillId="0" borderId="45" xfId="1" applyFont="1" applyBorder="1"/>
    <xf numFmtId="177" fontId="12" fillId="0" borderId="1" xfId="1" applyNumberFormat="1" applyFont="1" applyBorder="1"/>
    <xf numFmtId="177" fontId="11" fillId="0" borderId="1" xfId="1" applyNumberFormat="1" applyFont="1" applyBorder="1" applyAlignment="1">
      <alignment vertical="center"/>
    </xf>
    <xf numFmtId="177" fontId="11" fillId="0" borderId="45" xfId="1" applyNumberFormat="1" applyFont="1" applyBorder="1" applyAlignment="1">
      <alignment horizontal="right" vertical="center"/>
    </xf>
    <xf numFmtId="177" fontId="7" fillId="0" borderId="5" xfId="1" applyNumberFormat="1" applyFont="1" applyBorder="1" applyAlignment="1">
      <alignment vertical="center"/>
    </xf>
    <xf numFmtId="177" fontId="7" fillId="0" borderId="6" xfId="1" applyNumberFormat="1" applyFont="1" applyBorder="1" applyAlignment="1">
      <alignment vertical="center"/>
    </xf>
    <xf numFmtId="0" fontId="6" fillId="0" borderId="2" xfId="1" applyFont="1" applyBorder="1"/>
    <xf numFmtId="0" fontId="41" fillId="0" borderId="21" xfId="1" applyFont="1" applyFill="1" applyBorder="1"/>
    <xf numFmtId="0" fontId="41" fillId="0" borderId="0" xfId="1" applyFont="1" applyFill="1" applyBorder="1"/>
    <xf numFmtId="0" fontId="41" fillId="0" borderId="0" xfId="1" applyFont="1" applyBorder="1" applyAlignment="1">
      <alignment horizontal="center"/>
    </xf>
    <xf numFmtId="0" fontId="41" fillId="0" borderId="0" xfId="1" applyFont="1" applyBorder="1"/>
    <xf numFmtId="178" fontId="41" fillId="0" borderId="0" xfId="1" applyNumberFormat="1" applyFont="1" applyBorder="1"/>
    <xf numFmtId="178" fontId="7" fillId="0" borderId="0" xfId="1" applyNumberFormat="1" applyFont="1" applyBorder="1"/>
    <xf numFmtId="2" fontId="7" fillId="0" borderId="0" xfId="1" applyNumberFormat="1" applyFont="1" applyBorder="1"/>
    <xf numFmtId="0" fontId="38" fillId="0" borderId="0" xfId="0" applyFont="1" applyAlignment="1"/>
    <xf numFmtId="2" fontId="38" fillId="0" borderId="0" xfId="0" applyNumberFormat="1" applyFont="1" applyAlignment="1"/>
    <xf numFmtId="0" fontId="13" fillId="5" borderId="14" xfId="1" applyFont="1" applyFill="1" applyBorder="1"/>
    <xf numFmtId="176" fontId="44" fillId="0" borderId="44" xfId="1" applyNumberFormat="1" applyFont="1" applyBorder="1" applyAlignment="1">
      <alignment vertical="center"/>
    </xf>
    <xf numFmtId="176" fontId="44" fillId="0" borderId="18" xfId="1" applyNumberFormat="1" applyFont="1" applyBorder="1" applyAlignment="1">
      <alignment vertical="center"/>
    </xf>
    <xf numFmtId="176" fontId="44" fillId="0" borderId="20" xfId="1" applyNumberFormat="1" applyFont="1" applyBorder="1" applyAlignment="1">
      <alignment vertical="center"/>
    </xf>
  </cellXfs>
  <cellStyles count="2">
    <cellStyle name="Normal_Sheet1" xfId="1"/>
    <cellStyle name="標準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​​テーマ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comments" Target="../comments1.xml"/><Relationship Id="rId1" Type="http://schemas.openxmlformats.org/officeDocument/2006/relationships/vmlDrawing" Target="../drawings/vmlDrawing1.vm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comments" Target="../comments2.xml"/><Relationship Id="rId1" Type="http://schemas.openxmlformats.org/officeDocument/2006/relationships/vmlDrawing" Target="../drawings/vmlDrawing2.v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AD70"/>
  <sheetViews>
    <sheetView workbookViewId="0">
      <selection sqref="A1:XFD1048576"/>
    </sheetView>
  </sheetViews>
  <sheetFormatPr defaultRowHeight="17.399999999999999" x14ac:dyDescent="0.3"/>
  <cols>
    <col min="1" max="1" width="47.6640625" style="8" customWidth="1"/>
    <col min="2" max="2" width="11" style="8" customWidth="1"/>
    <col min="3" max="3" width="12.33203125" style="8" customWidth="1"/>
    <col min="4" max="4" width="15.88671875" style="8" hidden="1" customWidth="1"/>
    <col min="5" max="5" width="7.88671875" style="8" hidden="1" customWidth="1"/>
    <col min="6" max="6" width="10.33203125" style="262" customWidth="1"/>
    <col min="7" max="7" width="7.109375" style="263" hidden="1" customWidth="1"/>
    <col min="8" max="13" width="7.109375" style="262" hidden="1" customWidth="1"/>
    <col min="14" max="15" width="8.109375" style="8" hidden="1" customWidth="1"/>
    <col min="16" max="20" width="10.33203125" style="8" customWidth="1"/>
    <col min="21" max="22" width="25.5546875" style="8" customWidth="1"/>
    <col min="23" max="23" width="33.109375" style="8" customWidth="1"/>
    <col min="24" max="248" width="8.88671875" style="8"/>
    <col min="249" max="249" width="47.6640625" style="8" customWidth="1"/>
    <col min="250" max="250" width="11" style="8" customWidth="1"/>
    <col min="251" max="251" width="11.109375" style="8" customWidth="1"/>
    <col min="252" max="253" width="0" style="8" hidden="1" customWidth="1"/>
    <col min="254" max="254" width="10.33203125" style="8" customWidth="1"/>
    <col min="255" max="261" width="0" style="8" hidden="1" customWidth="1"/>
    <col min="262" max="262" width="11" style="8" bestFit="1" customWidth="1"/>
    <col min="263" max="270" width="0" style="8" hidden="1" customWidth="1"/>
    <col min="271" max="271" width="8.44140625" style="8" customWidth="1"/>
    <col min="272" max="273" width="0" style="8" hidden="1" customWidth="1"/>
    <col min="274" max="274" width="7.88671875" style="8" customWidth="1"/>
    <col min="275" max="276" width="0" style="8" hidden="1" customWidth="1"/>
    <col min="277" max="277" width="25.5546875" style="8" customWidth="1"/>
    <col min="278" max="278" width="8.88671875" style="8"/>
    <col min="279" max="279" width="33.109375" style="8" customWidth="1"/>
    <col min="280" max="504" width="8.88671875" style="8"/>
    <col min="505" max="505" width="47.6640625" style="8" customWidth="1"/>
    <col min="506" max="506" width="11" style="8" customWidth="1"/>
    <col min="507" max="507" width="11.109375" style="8" customWidth="1"/>
    <col min="508" max="509" width="0" style="8" hidden="1" customWidth="1"/>
    <col min="510" max="510" width="10.33203125" style="8" customWidth="1"/>
    <col min="511" max="517" width="0" style="8" hidden="1" customWidth="1"/>
    <col min="518" max="518" width="11" style="8" bestFit="1" customWidth="1"/>
    <col min="519" max="526" width="0" style="8" hidden="1" customWidth="1"/>
    <col min="527" max="527" width="8.44140625" style="8" customWidth="1"/>
    <col min="528" max="529" width="0" style="8" hidden="1" customWidth="1"/>
    <col min="530" max="530" width="7.88671875" style="8" customWidth="1"/>
    <col min="531" max="532" width="0" style="8" hidden="1" customWidth="1"/>
    <col min="533" max="533" width="25.5546875" style="8" customWidth="1"/>
    <col min="534" max="534" width="8.88671875" style="8"/>
    <col min="535" max="535" width="33.109375" style="8" customWidth="1"/>
    <col min="536" max="760" width="8.88671875" style="8"/>
    <col min="761" max="761" width="47.6640625" style="8" customWidth="1"/>
    <col min="762" max="762" width="11" style="8" customWidth="1"/>
    <col min="763" max="763" width="11.109375" style="8" customWidth="1"/>
    <col min="764" max="765" width="0" style="8" hidden="1" customWidth="1"/>
    <col min="766" max="766" width="10.33203125" style="8" customWidth="1"/>
    <col min="767" max="773" width="0" style="8" hidden="1" customWidth="1"/>
    <col min="774" max="774" width="11" style="8" bestFit="1" customWidth="1"/>
    <col min="775" max="782" width="0" style="8" hidden="1" customWidth="1"/>
    <col min="783" max="783" width="8.44140625" style="8" customWidth="1"/>
    <col min="784" max="785" width="0" style="8" hidden="1" customWidth="1"/>
    <col min="786" max="786" width="7.88671875" style="8" customWidth="1"/>
    <col min="787" max="788" width="0" style="8" hidden="1" customWidth="1"/>
    <col min="789" max="789" width="25.5546875" style="8" customWidth="1"/>
    <col min="790" max="790" width="8.88671875" style="8"/>
    <col min="791" max="791" width="33.109375" style="8" customWidth="1"/>
    <col min="792" max="1016" width="8.88671875" style="8"/>
    <col min="1017" max="1017" width="47.6640625" style="8" customWidth="1"/>
    <col min="1018" max="1018" width="11" style="8" customWidth="1"/>
    <col min="1019" max="1019" width="11.109375" style="8" customWidth="1"/>
    <col min="1020" max="1021" width="0" style="8" hidden="1" customWidth="1"/>
    <col min="1022" max="1022" width="10.33203125" style="8" customWidth="1"/>
    <col min="1023" max="1029" width="0" style="8" hidden="1" customWidth="1"/>
    <col min="1030" max="1030" width="11" style="8" bestFit="1" customWidth="1"/>
    <col min="1031" max="1038" width="0" style="8" hidden="1" customWidth="1"/>
    <col min="1039" max="1039" width="8.44140625" style="8" customWidth="1"/>
    <col min="1040" max="1041" width="0" style="8" hidden="1" customWidth="1"/>
    <col min="1042" max="1042" width="7.88671875" style="8" customWidth="1"/>
    <col min="1043" max="1044" width="0" style="8" hidden="1" customWidth="1"/>
    <col min="1045" max="1045" width="25.5546875" style="8" customWidth="1"/>
    <col min="1046" max="1046" width="8.88671875" style="8"/>
    <col min="1047" max="1047" width="33.109375" style="8" customWidth="1"/>
    <col min="1048" max="1272" width="8.88671875" style="8"/>
    <col min="1273" max="1273" width="47.6640625" style="8" customWidth="1"/>
    <col min="1274" max="1274" width="11" style="8" customWidth="1"/>
    <col min="1275" max="1275" width="11.109375" style="8" customWidth="1"/>
    <col min="1276" max="1277" width="0" style="8" hidden="1" customWidth="1"/>
    <col min="1278" max="1278" width="10.33203125" style="8" customWidth="1"/>
    <col min="1279" max="1285" width="0" style="8" hidden="1" customWidth="1"/>
    <col min="1286" max="1286" width="11" style="8" bestFit="1" customWidth="1"/>
    <col min="1287" max="1294" width="0" style="8" hidden="1" customWidth="1"/>
    <col min="1295" max="1295" width="8.44140625" style="8" customWidth="1"/>
    <col min="1296" max="1297" width="0" style="8" hidden="1" customWidth="1"/>
    <col min="1298" max="1298" width="7.88671875" style="8" customWidth="1"/>
    <col min="1299" max="1300" width="0" style="8" hidden="1" customWidth="1"/>
    <col min="1301" max="1301" width="25.5546875" style="8" customWidth="1"/>
    <col min="1302" max="1302" width="8.88671875" style="8"/>
    <col min="1303" max="1303" width="33.109375" style="8" customWidth="1"/>
    <col min="1304" max="1528" width="8.88671875" style="8"/>
    <col min="1529" max="1529" width="47.6640625" style="8" customWidth="1"/>
    <col min="1530" max="1530" width="11" style="8" customWidth="1"/>
    <col min="1531" max="1531" width="11.109375" style="8" customWidth="1"/>
    <col min="1532" max="1533" width="0" style="8" hidden="1" customWidth="1"/>
    <col min="1534" max="1534" width="10.33203125" style="8" customWidth="1"/>
    <col min="1535" max="1541" width="0" style="8" hidden="1" customWidth="1"/>
    <col min="1542" max="1542" width="11" style="8" bestFit="1" customWidth="1"/>
    <col min="1543" max="1550" width="0" style="8" hidden="1" customWidth="1"/>
    <col min="1551" max="1551" width="8.44140625" style="8" customWidth="1"/>
    <col min="1552" max="1553" width="0" style="8" hidden="1" customWidth="1"/>
    <col min="1554" max="1554" width="7.88671875" style="8" customWidth="1"/>
    <col min="1555" max="1556" width="0" style="8" hidden="1" customWidth="1"/>
    <col min="1557" max="1557" width="25.5546875" style="8" customWidth="1"/>
    <col min="1558" max="1558" width="8.88671875" style="8"/>
    <col min="1559" max="1559" width="33.109375" style="8" customWidth="1"/>
    <col min="1560" max="1784" width="8.88671875" style="8"/>
    <col min="1785" max="1785" width="47.6640625" style="8" customWidth="1"/>
    <col min="1786" max="1786" width="11" style="8" customWidth="1"/>
    <col min="1787" max="1787" width="11.109375" style="8" customWidth="1"/>
    <col min="1788" max="1789" width="0" style="8" hidden="1" customWidth="1"/>
    <col min="1790" max="1790" width="10.33203125" style="8" customWidth="1"/>
    <col min="1791" max="1797" width="0" style="8" hidden="1" customWidth="1"/>
    <col min="1798" max="1798" width="11" style="8" bestFit="1" customWidth="1"/>
    <col min="1799" max="1806" width="0" style="8" hidden="1" customWidth="1"/>
    <col min="1807" max="1807" width="8.44140625" style="8" customWidth="1"/>
    <col min="1808" max="1809" width="0" style="8" hidden="1" customWidth="1"/>
    <col min="1810" max="1810" width="7.88671875" style="8" customWidth="1"/>
    <col min="1811" max="1812" width="0" style="8" hidden="1" customWidth="1"/>
    <col min="1813" max="1813" width="25.5546875" style="8" customWidth="1"/>
    <col min="1814" max="1814" width="8.88671875" style="8"/>
    <col min="1815" max="1815" width="33.109375" style="8" customWidth="1"/>
    <col min="1816" max="2040" width="8.88671875" style="8"/>
    <col min="2041" max="2041" width="47.6640625" style="8" customWidth="1"/>
    <col min="2042" max="2042" width="11" style="8" customWidth="1"/>
    <col min="2043" max="2043" width="11.109375" style="8" customWidth="1"/>
    <col min="2044" max="2045" width="0" style="8" hidden="1" customWidth="1"/>
    <col min="2046" max="2046" width="10.33203125" style="8" customWidth="1"/>
    <col min="2047" max="2053" width="0" style="8" hidden="1" customWidth="1"/>
    <col min="2054" max="2054" width="11" style="8" bestFit="1" customWidth="1"/>
    <col min="2055" max="2062" width="0" style="8" hidden="1" customWidth="1"/>
    <col min="2063" max="2063" width="8.44140625" style="8" customWidth="1"/>
    <col min="2064" max="2065" width="0" style="8" hidden="1" customWidth="1"/>
    <col min="2066" max="2066" width="7.88671875" style="8" customWidth="1"/>
    <col min="2067" max="2068" width="0" style="8" hidden="1" customWidth="1"/>
    <col min="2069" max="2069" width="25.5546875" style="8" customWidth="1"/>
    <col min="2070" max="2070" width="8.88671875" style="8"/>
    <col min="2071" max="2071" width="33.109375" style="8" customWidth="1"/>
    <col min="2072" max="2296" width="8.88671875" style="8"/>
    <col min="2297" max="2297" width="47.6640625" style="8" customWidth="1"/>
    <col min="2298" max="2298" width="11" style="8" customWidth="1"/>
    <col min="2299" max="2299" width="11.109375" style="8" customWidth="1"/>
    <col min="2300" max="2301" width="0" style="8" hidden="1" customWidth="1"/>
    <col min="2302" max="2302" width="10.33203125" style="8" customWidth="1"/>
    <col min="2303" max="2309" width="0" style="8" hidden="1" customWidth="1"/>
    <col min="2310" max="2310" width="11" style="8" bestFit="1" customWidth="1"/>
    <col min="2311" max="2318" width="0" style="8" hidden="1" customWidth="1"/>
    <col min="2319" max="2319" width="8.44140625" style="8" customWidth="1"/>
    <col min="2320" max="2321" width="0" style="8" hidden="1" customWidth="1"/>
    <col min="2322" max="2322" width="7.88671875" style="8" customWidth="1"/>
    <col min="2323" max="2324" width="0" style="8" hidden="1" customWidth="1"/>
    <col min="2325" max="2325" width="25.5546875" style="8" customWidth="1"/>
    <col min="2326" max="2326" width="8.88671875" style="8"/>
    <col min="2327" max="2327" width="33.109375" style="8" customWidth="1"/>
    <col min="2328" max="2552" width="8.88671875" style="8"/>
    <col min="2553" max="2553" width="47.6640625" style="8" customWidth="1"/>
    <col min="2554" max="2554" width="11" style="8" customWidth="1"/>
    <col min="2555" max="2555" width="11.109375" style="8" customWidth="1"/>
    <col min="2556" max="2557" width="0" style="8" hidden="1" customWidth="1"/>
    <col min="2558" max="2558" width="10.33203125" style="8" customWidth="1"/>
    <col min="2559" max="2565" width="0" style="8" hidden="1" customWidth="1"/>
    <col min="2566" max="2566" width="11" style="8" bestFit="1" customWidth="1"/>
    <col min="2567" max="2574" width="0" style="8" hidden="1" customWidth="1"/>
    <col min="2575" max="2575" width="8.44140625" style="8" customWidth="1"/>
    <col min="2576" max="2577" width="0" style="8" hidden="1" customWidth="1"/>
    <col min="2578" max="2578" width="7.88671875" style="8" customWidth="1"/>
    <col min="2579" max="2580" width="0" style="8" hidden="1" customWidth="1"/>
    <col min="2581" max="2581" width="25.5546875" style="8" customWidth="1"/>
    <col min="2582" max="2582" width="8.88671875" style="8"/>
    <col min="2583" max="2583" width="33.109375" style="8" customWidth="1"/>
    <col min="2584" max="2808" width="8.88671875" style="8"/>
    <col min="2809" max="2809" width="47.6640625" style="8" customWidth="1"/>
    <col min="2810" max="2810" width="11" style="8" customWidth="1"/>
    <col min="2811" max="2811" width="11.109375" style="8" customWidth="1"/>
    <col min="2812" max="2813" width="0" style="8" hidden="1" customWidth="1"/>
    <col min="2814" max="2814" width="10.33203125" style="8" customWidth="1"/>
    <col min="2815" max="2821" width="0" style="8" hidden="1" customWidth="1"/>
    <col min="2822" max="2822" width="11" style="8" bestFit="1" customWidth="1"/>
    <col min="2823" max="2830" width="0" style="8" hidden="1" customWidth="1"/>
    <col min="2831" max="2831" width="8.44140625" style="8" customWidth="1"/>
    <col min="2832" max="2833" width="0" style="8" hidden="1" customWidth="1"/>
    <col min="2834" max="2834" width="7.88671875" style="8" customWidth="1"/>
    <col min="2835" max="2836" width="0" style="8" hidden="1" customWidth="1"/>
    <col min="2837" max="2837" width="25.5546875" style="8" customWidth="1"/>
    <col min="2838" max="2838" width="8.88671875" style="8"/>
    <col min="2839" max="2839" width="33.109375" style="8" customWidth="1"/>
    <col min="2840" max="3064" width="8.88671875" style="8"/>
    <col min="3065" max="3065" width="47.6640625" style="8" customWidth="1"/>
    <col min="3066" max="3066" width="11" style="8" customWidth="1"/>
    <col min="3067" max="3067" width="11.109375" style="8" customWidth="1"/>
    <col min="3068" max="3069" width="0" style="8" hidden="1" customWidth="1"/>
    <col min="3070" max="3070" width="10.33203125" style="8" customWidth="1"/>
    <col min="3071" max="3077" width="0" style="8" hidden="1" customWidth="1"/>
    <col min="3078" max="3078" width="11" style="8" bestFit="1" customWidth="1"/>
    <col min="3079" max="3086" width="0" style="8" hidden="1" customWidth="1"/>
    <col min="3087" max="3087" width="8.44140625" style="8" customWidth="1"/>
    <col min="3088" max="3089" width="0" style="8" hidden="1" customWidth="1"/>
    <col min="3090" max="3090" width="7.88671875" style="8" customWidth="1"/>
    <col min="3091" max="3092" width="0" style="8" hidden="1" customWidth="1"/>
    <col min="3093" max="3093" width="25.5546875" style="8" customWidth="1"/>
    <col min="3094" max="3094" width="8.88671875" style="8"/>
    <col min="3095" max="3095" width="33.109375" style="8" customWidth="1"/>
    <col min="3096" max="3320" width="8.88671875" style="8"/>
    <col min="3321" max="3321" width="47.6640625" style="8" customWidth="1"/>
    <col min="3322" max="3322" width="11" style="8" customWidth="1"/>
    <col min="3323" max="3323" width="11.109375" style="8" customWidth="1"/>
    <col min="3324" max="3325" width="0" style="8" hidden="1" customWidth="1"/>
    <col min="3326" max="3326" width="10.33203125" style="8" customWidth="1"/>
    <col min="3327" max="3333" width="0" style="8" hidden="1" customWidth="1"/>
    <col min="3334" max="3334" width="11" style="8" bestFit="1" customWidth="1"/>
    <col min="3335" max="3342" width="0" style="8" hidden="1" customWidth="1"/>
    <col min="3343" max="3343" width="8.44140625" style="8" customWidth="1"/>
    <col min="3344" max="3345" width="0" style="8" hidden="1" customWidth="1"/>
    <col min="3346" max="3346" width="7.88671875" style="8" customWidth="1"/>
    <col min="3347" max="3348" width="0" style="8" hidden="1" customWidth="1"/>
    <col min="3349" max="3349" width="25.5546875" style="8" customWidth="1"/>
    <col min="3350" max="3350" width="8.88671875" style="8"/>
    <col min="3351" max="3351" width="33.109375" style="8" customWidth="1"/>
    <col min="3352" max="3576" width="8.88671875" style="8"/>
    <col min="3577" max="3577" width="47.6640625" style="8" customWidth="1"/>
    <col min="3578" max="3578" width="11" style="8" customWidth="1"/>
    <col min="3579" max="3579" width="11.109375" style="8" customWidth="1"/>
    <col min="3580" max="3581" width="0" style="8" hidden="1" customWidth="1"/>
    <col min="3582" max="3582" width="10.33203125" style="8" customWidth="1"/>
    <col min="3583" max="3589" width="0" style="8" hidden="1" customWidth="1"/>
    <col min="3590" max="3590" width="11" style="8" bestFit="1" customWidth="1"/>
    <col min="3591" max="3598" width="0" style="8" hidden="1" customWidth="1"/>
    <col min="3599" max="3599" width="8.44140625" style="8" customWidth="1"/>
    <col min="3600" max="3601" width="0" style="8" hidden="1" customWidth="1"/>
    <col min="3602" max="3602" width="7.88671875" style="8" customWidth="1"/>
    <col min="3603" max="3604" width="0" style="8" hidden="1" customWidth="1"/>
    <col min="3605" max="3605" width="25.5546875" style="8" customWidth="1"/>
    <col min="3606" max="3606" width="8.88671875" style="8"/>
    <col min="3607" max="3607" width="33.109375" style="8" customWidth="1"/>
    <col min="3608" max="3832" width="8.88671875" style="8"/>
    <col min="3833" max="3833" width="47.6640625" style="8" customWidth="1"/>
    <col min="3834" max="3834" width="11" style="8" customWidth="1"/>
    <col min="3835" max="3835" width="11.109375" style="8" customWidth="1"/>
    <col min="3836" max="3837" width="0" style="8" hidden="1" customWidth="1"/>
    <col min="3838" max="3838" width="10.33203125" style="8" customWidth="1"/>
    <col min="3839" max="3845" width="0" style="8" hidden="1" customWidth="1"/>
    <col min="3846" max="3846" width="11" style="8" bestFit="1" customWidth="1"/>
    <col min="3847" max="3854" width="0" style="8" hidden="1" customWidth="1"/>
    <col min="3855" max="3855" width="8.44140625" style="8" customWidth="1"/>
    <col min="3856" max="3857" width="0" style="8" hidden="1" customWidth="1"/>
    <col min="3858" max="3858" width="7.88671875" style="8" customWidth="1"/>
    <col min="3859" max="3860" width="0" style="8" hidden="1" customWidth="1"/>
    <col min="3861" max="3861" width="25.5546875" style="8" customWidth="1"/>
    <col min="3862" max="3862" width="8.88671875" style="8"/>
    <col min="3863" max="3863" width="33.109375" style="8" customWidth="1"/>
    <col min="3864" max="4088" width="8.88671875" style="8"/>
    <col min="4089" max="4089" width="47.6640625" style="8" customWidth="1"/>
    <col min="4090" max="4090" width="11" style="8" customWidth="1"/>
    <col min="4091" max="4091" width="11.109375" style="8" customWidth="1"/>
    <col min="4092" max="4093" width="0" style="8" hidden="1" customWidth="1"/>
    <col min="4094" max="4094" width="10.33203125" style="8" customWidth="1"/>
    <col min="4095" max="4101" width="0" style="8" hidden="1" customWidth="1"/>
    <col min="4102" max="4102" width="11" style="8" bestFit="1" customWidth="1"/>
    <col min="4103" max="4110" width="0" style="8" hidden="1" customWidth="1"/>
    <col min="4111" max="4111" width="8.44140625" style="8" customWidth="1"/>
    <col min="4112" max="4113" width="0" style="8" hidden="1" customWidth="1"/>
    <col min="4114" max="4114" width="7.88671875" style="8" customWidth="1"/>
    <col min="4115" max="4116" width="0" style="8" hidden="1" customWidth="1"/>
    <col min="4117" max="4117" width="25.5546875" style="8" customWidth="1"/>
    <col min="4118" max="4118" width="8.88671875" style="8"/>
    <col min="4119" max="4119" width="33.109375" style="8" customWidth="1"/>
    <col min="4120" max="4344" width="8.88671875" style="8"/>
    <col min="4345" max="4345" width="47.6640625" style="8" customWidth="1"/>
    <col min="4346" max="4346" width="11" style="8" customWidth="1"/>
    <col min="4347" max="4347" width="11.109375" style="8" customWidth="1"/>
    <col min="4348" max="4349" width="0" style="8" hidden="1" customWidth="1"/>
    <col min="4350" max="4350" width="10.33203125" style="8" customWidth="1"/>
    <col min="4351" max="4357" width="0" style="8" hidden="1" customWidth="1"/>
    <col min="4358" max="4358" width="11" style="8" bestFit="1" customWidth="1"/>
    <col min="4359" max="4366" width="0" style="8" hidden="1" customWidth="1"/>
    <col min="4367" max="4367" width="8.44140625" style="8" customWidth="1"/>
    <col min="4368" max="4369" width="0" style="8" hidden="1" customWidth="1"/>
    <col min="4370" max="4370" width="7.88671875" style="8" customWidth="1"/>
    <col min="4371" max="4372" width="0" style="8" hidden="1" customWidth="1"/>
    <col min="4373" max="4373" width="25.5546875" style="8" customWidth="1"/>
    <col min="4374" max="4374" width="8.88671875" style="8"/>
    <col min="4375" max="4375" width="33.109375" style="8" customWidth="1"/>
    <col min="4376" max="4600" width="8.88671875" style="8"/>
    <col min="4601" max="4601" width="47.6640625" style="8" customWidth="1"/>
    <col min="4602" max="4602" width="11" style="8" customWidth="1"/>
    <col min="4603" max="4603" width="11.109375" style="8" customWidth="1"/>
    <col min="4604" max="4605" width="0" style="8" hidden="1" customWidth="1"/>
    <col min="4606" max="4606" width="10.33203125" style="8" customWidth="1"/>
    <col min="4607" max="4613" width="0" style="8" hidden="1" customWidth="1"/>
    <col min="4614" max="4614" width="11" style="8" bestFit="1" customWidth="1"/>
    <col min="4615" max="4622" width="0" style="8" hidden="1" customWidth="1"/>
    <col min="4623" max="4623" width="8.44140625" style="8" customWidth="1"/>
    <col min="4624" max="4625" width="0" style="8" hidden="1" customWidth="1"/>
    <col min="4626" max="4626" width="7.88671875" style="8" customWidth="1"/>
    <col min="4627" max="4628" width="0" style="8" hidden="1" customWidth="1"/>
    <col min="4629" max="4629" width="25.5546875" style="8" customWidth="1"/>
    <col min="4630" max="4630" width="8.88671875" style="8"/>
    <col min="4631" max="4631" width="33.109375" style="8" customWidth="1"/>
    <col min="4632" max="4856" width="8.88671875" style="8"/>
    <col min="4857" max="4857" width="47.6640625" style="8" customWidth="1"/>
    <col min="4858" max="4858" width="11" style="8" customWidth="1"/>
    <col min="4859" max="4859" width="11.109375" style="8" customWidth="1"/>
    <col min="4860" max="4861" width="0" style="8" hidden="1" customWidth="1"/>
    <col min="4862" max="4862" width="10.33203125" style="8" customWidth="1"/>
    <col min="4863" max="4869" width="0" style="8" hidden="1" customWidth="1"/>
    <col min="4870" max="4870" width="11" style="8" bestFit="1" customWidth="1"/>
    <col min="4871" max="4878" width="0" style="8" hidden="1" customWidth="1"/>
    <col min="4879" max="4879" width="8.44140625" style="8" customWidth="1"/>
    <col min="4880" max="4881" width="0" style="8" hidden="1" customWidth="1"/>
    <col min="4882" max="4882" width="7.88671875" style="8" customWidth="1"/>
    <col min="4883" max="4884" width="0" style="8" hidden="1" customWidth="1"/>
    <col min="4885" max="4885" width="25.5546875" style="8" customWidth="1"/>
    <col min="4886" max="4886" width="8.88671875" style="8"/>
    <col min="4887" max="4887" width="33.109375" style="8" customWidth="1"/>
    <col min="4888" max="5112" width="8.88671875" style="8"/>
    <col min="5113" max="5113" width="47.6640625" style="8" customWidth="1"/>
    <col min="5114" max="5114" width="11" style="8" customWidth="1"/>
    <col min="5115" max="5115" width="11.109375" style="8" customWidth="1"/>
    <col min="5116" max="5117" width="0" style="8" hidden="1" customWidth="1"/>
    <col min="5118" max="5118" width="10.33203125" style="8" customWidth="1"/>
    <col min="5119" max="5125" width="0" style="8" hidden="1" customWidth="1"/>
    <col min="5126" max="5126" width="11" style="8" bestFit="1" customWidth="1"/>
    <col min="5127" max="5134" width="0" style="8" hidden="1" customWidth="1"/>
    <col min="5135" max="5135" width="8.44140625" style="8" customWidth="1"/>
    <col min="5136" max="5137" width="0" style="8" hidden="1" customWidth="1"/>
    <col min="5138" max="5138" width="7.88671875" style="8" customWidth="1"/>
    <col min="5139" max="5140" width="0" style="8" hidden="1" customWidth="1"/>
    <col min="5141" max="5141" width="25.5546875" style="8" customWidth="1"/>
    <col min="5142" max="5142" width="8.88671875" style="8"/>
    <col min="5143" max="5143" width="33.109375" style="8" customWidth="1"/>
    <col min="5144" max="5368" width="8.88671875" style="8"/>
    <col min="5369" max="5369" width="47.6640625" style="8" customWidth="1"/>
    <col min="5370" max="5370" width="11" style="8" customWidth="1"/>
    <col min="5371" max="5371" width="11.109375" style="8" customWidth="1"/>
    <col min="5372" max="5373" width="0" style="8" hidden="1" customWidth="1"/>
    <col min="5374" max="5374" width="10.33203125" style="8" customWidth="1"/>
    <col min="5375" max="5381" width="0" style="8" hidden="1" customWidth="1"/>
    <col min="5382" max="5382" width="11" style="8" bestFit="1" customWidth="1"/>
    <col min="5383" max="5390" width="0" style="8" hidden="1" customWidth="1"/>
    <col min="5391" max="5391" width="8.44140625" style="8" customWidth="1"/>
    <col min="5392" max="5393" width="0" style="8" hidden="1" customWidth="1"/>
    <col min="5394" max="5394" width="7.88671875" style="8" customWidth="1"/>
    <col min="5395" max="5396" width="0" style="8" hidden="1" customWidth="1"/>
    <col min="5397" max="5397" width="25.5546875" style="8" customWidth="1"/>
    <col min="5398" max="5398" width="8.88671875" style="8"/>
    <col min="5399" max="5399" width="33.109375" style="8" customWidth="1"/>
    <col min="5400" max="5624" width="8.88671875" style="8"/>
    <col min="5625" max="5625" width="47.6640625" style="8" customWidth="1"/>
    <col min="5626" max="5626" width="11" style="8" customWidth="1"/>
    <col min="5627" max="5627" width="11.109375" style="8" customWidth="1"/>
    <col min="5628" max="5629" width="0" style="8" hidden="1" customWidth="1"/>
    <col min="5630" max="5630" width="10.33203125" style="8" customWidth="1"/>
    <col min="5631" max="5637" width="0" style="8" hidden="1" customWidth="1"/>
    <col min="5638" max="5638" width="11" style="8" bestFit="1" customWidth="1"/>
    <col min="5639" max="5646" width="0" style="8" hidden="1" customWidth="1"/>
    <col min="5647" max="5647" width="8.44140625" style="8" customWidth="1"/>
    <col min="5648" max="5649" width="0" style="8" hidden="1" customWidth="1"/>
    <col min="5650" max="5650" width="7.88671875" style="8" customWidth="1"/>
    <col min="5651" max="5652" width="0" style="8" hidden="1" customWidth="1"/>
    <col min="5653" max="5653" width="25.5546875" style="8" customWidth="1"/>
    <col min="5654" max="5654" width="8.88671875" style="8"/>
    <col min="5655" max="5655" width="33.109375" style="8" customWidth="1"/>
    <col min="5656" max="5880" width="8.88671875" style="8"/>
    <col min="5881" max="5881" width="47.6640625" style="8" customWidth="1"/>
    <col min="5882" max="5882" width="11" style="8" customWidth="1"/>
    <col min="5883" max="5883" width="11.109375" style="8" customWidth="1"/>
    <col min="5884" max="5885" width="0" style="8" hidden="1" customWidth="1"/>
    <col min="5886" max="5886" width="10.33203125" style="8" customWidth="1"/>
    <col min="5887" max="5893" width="0" style="8" hidden="1" customWidth="1"/>
    <col min="5894" max="5894" width="11" style="8" bestFit="1" customWidth="1"/>
    <col min="5895" max="5902" width="0" style="8" hidden="1" customWidth="1"/>
    <col min="5903" max="5903" width="8.44140625" style="8" customWidth="1"/>
    <col min="5904" max="5905" width="0" style="8" hidden="1" customWidth="1"/>
    <col min="5906" max="5906" width="7.88671875" style="8" customWidth="1"/>
    <col min="5907" max="5908" width="0" style="8" hidden="1" customWidth="1"/>
    <col min="5909" max="5909" width="25.5546875" style="8" customWidth="1"/>
    <col min="5910" max="5910" width="8.88671875" style="8"/>
    <col min="5911" max="5911" width="33.109375" style="8" customWidth="1"/>
    <col min="5912" max="6136" width="8.88671875" style="8"/>
    <col min="6137" max="6137" width="47.6640625" style="8" customWidth="1"/>
    <col min="6138" max="6138" width="11" style="8" customWidth="1"/>
    <col min="6139" max="6139" width="11.109375" style="8" customWidth="1"/>
    <col min="6140" max="6141" width="0" style="8" hidden="1" customWidth="1"/>
    <col min="6142" max="6142" width="10.33203125" style="8" customWidth="1"/>
    <col min="6143" max="6149" width="0" style="8" hidden="1" customWidth="1"/>
    <col min="6150" max="6150" width="11" style="8" bestFit="1" customWidth="1"/>
    <col min="6151" max="6158" width="0" style="8" hidden="1" customWidth="1"/>
    <col min="6159" max="6159" width="8.44140625" style="8" customWidth="1"/>
    <col min="6160" max="6161" width="0" style="8" hidden="1" customWidth="1"/>
    <col min="6162" max="6162" width="7.88671875" style="8" customWidth="1"/>
    <col min="6163" max="6164" width="0" style="8" hidden="1" customWidth="1"/>
    <col min="6165" max="6165" width="25.5546875" style="8" customWidth="1"/>
    <col min="6166" max="6166" width="8.88671875" style="8"/>
    <col min="6167" max="6167" width="33.109375" style="8" customWidth="1"/>
    <col min="6168" max="6392" width="8.88671875" style="8"/>
    <col min="6393" max="6393" width="47.6640625" style="8" customWidth="1"/>
    <col min="6394" max="6394" width="11" style="8" customWidth="1"/>
    <col min="6395" max="6395" width="11.109375" style="8" customWidth="1"/>
    <col min="6396" max="6397" width="0" style="8" hidden="1" customWidth="1"/>
    <col min="6398" max="6398" width="10.33203125" style="8" customWidth="1"/>
    <col min="6399" max="6405" width="0" style="8" hidden="1" customWidth="1"/>
    <col min="6406" max="6406" width="11" style="8" bestFit="1" customWidth="1"/>
    <col min="6407" max="6414" width="0" style="8" hidden="1" customWidth="1"/>
    <col min="6415" max="6415" width="8.44140625" style="8" customWidth="1"/>
    <col min="6416" max="6417" width="0" style="8" hidden="1" customWidth="1"/>
    <col min="6418" max="6418" width="7.88671875" style="8" customWidth="1"/>
    <col min="6419" max="6420" width="0" style="8" hidden="1" customWidth="1"/>
    <col min="6421" max="6421" width="25.5546875" style="8" customWidth="1"/>
    <col min="6422" max="6422" width="8.88671875" style="8"/>
    <col min="6423" max="6423" width="33.109375" style="8" customWidth="1"/>
    <col min="6424" max="6648" width="8.88671875" style="8"/>
    <col min="6649" max="6649" width="47.6640625" style="8" customWidth="1"/>
    <col min="6650" max="6650" width="11" style="8" customWidth="1"/>
    <col min="6651" max="6651" width="11.109375" style="8" customWidth="1"/>
    <col min="6652" max="6653" width="0" style="8" hidden="1" customWidth="1"/>
    <col min="6654" max="6654" width="10.33203125" style="8" customWidth="1"/>
    <col min="6655" max="6661" width="0" style="8" hidden="1" customWidth="1"/>
    <col min="6662" max="6662" width="11" style="8" bestFit="1" customWidth="1"/>
    <col min="6663" max="6670" width="0" style="8" hidden="1" customWidth="1"/>
    <col min="6671" max="6671" width="8.44140625" style="8" customWidth="1"/>
    <col min="6672" max="6673" width="0" style="8" hidden="1" customWidth="1"/>
    <col min="6674" max="6674" width="7.88671875" style="8" customWidth="1"/>
    <col min="6675" max="6676" width="0" style="8" hidden="1" customWidth="1"/>
    <col min="6677" max="6677" width="25.5546875" style="8" customWidth="1"/>
    <col min="6678" max="6678" width="8.88671875" style="8"/>
    <col min="6679" max="6679" width="33.109375" style="8" customWidth="1"/>
    <col min="6680" max="6904" width="8.88671875" style="8"/>
    <col min="6905" max="6905" width="47.6640625" style="8" customWidth="1"/>
    <col min="6906" max="6906" width="11" style="8" customWidth="1"/>
    <col min="6907" max="6907" width="11.109375" style="8" customWidth="1"/>
    <col min="6908" max="6909" width="0" style="8" hidden="1" customWidth="1"/>
    <col min="6910" max="6910" width="10.33203125" style="8" customWidth="1"/>
    <col min="6911" max="6917" width="0" style="8" hidden="1" customWidth="1"/>
    <col min="6918" max="6918" width="11" style="8" bestFit="1" customWidth="1"/>
    <col min="6919" max="6926" width="0" style="8" hidden="1" customWidth="1"/>
    <col min="6927" max="6927" width="8.44140625" style="8" customWidth="1"/>
    <col min="6928" max="6929" width="0" style="8" hidden="1" customWidth="1"/>
    <col min="6930" max="6930" width="7.88671875" style="8" customWidth="1"/>
    <col min="6931" max="6932" width="0" style="8" hidden="1" customWidth="1"/>
    <col min="6933" max="6933" width="25.5546875" style="8" customWidth="1"/>
    <col min="6934" max="6934" width="8.88671875" style="8"/>
    <col min="6935" max="6935" width="33.109375" style="8" customWidth="1"/>
    <col min="6936" max="7160" width="8.88671875" style="8"/>
    <col min="7161" max="7161" width="47.6640625" style="8" customWidth="1"/>
    <col min="7162" max="7162" width="11" style="8" customWidth="1"/>
    <col min="7163" max="7163" width="11.109375" style="8" customWidth="1"/>
    <col min="7164" max="7165" width="0" style="8" hidden="1" customWidth="1"/>
    <col min="7166" max="7166" width="10.33203125" style="8" customWidth="1"/>
    <col min="7167" max="7173" width="0" style="8" hidden="1" customWidth="1"/>
    <col min="7174" max="7174" width="11" style="8" bestFit="1" customWidth="1"/>
    <col min="7175" max="7182" width="0" style="8" hidden="1" customWidth="1"/>
    <col min="7183" max="7183" width="8.44140625" style="8" customWidth="1"/>
    <col min="7184" max="7185" width="0" style="8" hidden="1" customWidth="1"/>
    <col min="7186" max="7186" width="7.88671875" style="8" customWidth="1"/>
    <col min="7187" max="7188" width="0" style="8" hidden="1" customWidth="1"/>
    <col min="7189" max="7189" width="25.5546875" style="8" customWidth="1"/>
    <col min="7190" max="7190" width="8.88671875" style="8"/>
    <col min="7191" max="7191" width="33.109375" style="8" customWidth="1"/>
    <col min="7192" max="7416" width="8.88671875" style="8"/>
    <col min="7417" max="7417" width="47.6640625" style="8" customWidth="1"/>
    <col min="7418" max="7418" width="11" style="8" customWidth="1"/>
    <col min="7419" max="7419" width="11.109375" style="8" customWidth="1"/>
    <col min="7420" max="7421" width="0" style="8" hidden="1" customWidth="1"/>
    <col min="7422" max="7422" width="10.33203125" style="8" customWidth="1"/>
    <col min="7423" max="7429" width="0" style="8" hidden="1" customWidth="1"/>
    <col min="7430" max="7430" width="11" style="8" bestFit="1" customWidth="1"/>
    <col min="7431" max="7438" width="0" style="8" hidden="1" customWidth="1"/>
    <col min="7439" max="7439" width="8.44140625" style="8" customWidth="1"/>
    <col min="7440" max="7441" width="0" style="8" hidden="1" customWidth="1"/>
    <col min="7442" max="7442" width="7.88671875" style="8" customWidth="1"/>
    <col min="7443" max="7444" width="0" style="8" hidden="1" customWidth="1"/>
    <col min="7445" max="7445" width="25.5546875" style="8" customWidth="1"/>
    <col min="7446" max="7446" width="8.88671875" style="8"/>
    <col min="7447" max="7447" width="33.109375" style="8" customWidth="1"/>
    <col min="7448" max="7672" width="8.88671875" style="8"/>
    <col min="7673" max="7673" width="47.6640625" style="8" customWidth="1"/>
    <col min="7674" max="7674" width="11" style="8" customWidth="1"/>
    <col min="7675" max="7675" width="11.109375" style="8" customWidth="1"/>
    <col min="7676" max="7677" width="0" style="8" hidden="1" customWidth="1"/>
    <col min="7678" max="7678" width="10.33203125" style="8" customWidth="1"/>
    <col min="7679" max="7685" width="0" style="8" hidden="1" customWidth="1"/>
    <col min="7686" max="7686" width="11" style="8" bestFit="1" customWidth="1"/>
    <col min="7687" max="7694" width="0" style="8" hidden="1" customWidth="1"/>
    <col min="7695" max="7695" width="8.44140625" style="8" customWidth="1"/>
    <col min="7696" max="7697" width="0" style="8" hidden="1" customWidth="1"/>
    <col min="7698" max="7698" width="7.88671875" style="8" customWidth="1"/>
    <col min="7699" max="7700" width="0" style="8" hidden="1" customWidth="1"/>
    <col min="7701" max="7701" width="25.5546875" style="8" customWidth="1"/>
    <col min="7702" max="7702" width="8.88671875" style="8"/>
    <col min="7703" max="7703" width="33.109375" style="8" customWidth="1"/>
    <col min="7704" max="7928" width="8.88671875" style="8"/>
    <col min="7929" max="7929" width="47.6640625" style="8" customWidth="1"/>
    <col min="7930" max="7930" width="11" style="8" customWidth="1"/>
    <col min="7931" max="7931" width="11.109375" style="8" customWidth="1"/>
    <col min="7932" max="7933" width="0" style="8" hidden="1" customWidth="1"/>
    <col min="7934" max="7934" width="10.33203125" style="8" customWidth="1"/>
    <col min="7935" max="7941" width="0" style="8" hidden="1" customWidth="1"/>
    <col min="7942" max="7942" width="11" style="8" bestFit="1" customWidth="1"/>
    <col min="7943" max="7950" width="0" style="8" hidden="1" customWidth="1"/>
    <col min="7951" max="7951" width="8.44140625" style="8" customWidth="1"/>
    <col min="7952" max="7953" width="0" style="8" hidden="1" customWidth="1"/>
    <col min="7954" max="7954" width="7.88671875" style="8" customWidth="1"/>
    <col min="7955" max="7956" width="0" style="8" hidden="1" customWidth="1"/>
    <col min="7957" max="7957" width="25.5546875" style="8" customWidth="1"/>
    <col min="7958" max="7958" width="8.88671875" style="8"/>
    <col min="7959" max="7959" width="33.109375" style="8" customWidth="1"/>
    <col min="7960" max="8184" width="8.88671875" style="8"/>
    <col min="8185" max="8185" width="47.6640625" style="8" customWidth="1"/>
    <col min="8186" max="8186" width="11" style="8" customWidth="1"/>
    <col min="8187" max="8187" width="11.109375" style="8" customWidth="1"/>
    <col min="8188" max="8189" width="0" style="8" hidden="1" customWidth="1"/>
    <col min="8190" max="8190" width="10.33203125" style="8" customWidth="1"/>
    <col min="8191" max="8197" width="0" style="8" hidden="1" customWidth="1"/>
    <col min="8198" max="8198" width="11" style="8" bestFit="1" customWidth="1"/>
    <col min="8199" max="8206" width="0" style="8" hidden="1" customWidth="1"/>
    <col min="8207" max="8207" width="8.44140625" style="8" customWidth="1"/>
    <col min="8208" max="8209" width="0" style="8" hidden="1" customWidth="1"/>
    <col min="8210" max="8210" width="7.88671875" style="8" customWidth="1"/>
    <col min="8211" max="8212" width="0" style="8" hidden="1" customWidth="1"/>
    <col min="8213" max="8213" width="25.5546875" style="8" customWidth="1"/>
    <col min="8214" max="8214" width="8.88671875" style="8"/>
    <col min="8215" max="8215" width="33.109375" style="8" customWidth="1"/>
    <col min="8216" max="8440" width="8.88671875" style="8"/>
    <col min="8441" max="8441" width="47.6640625" style="8" customWidth="1"/>
    <col min="8442" max="8442" width="11" style="8" customWidth="1"/>
    <col min="8443" max="8443" width="11.109375" style="8" customWidth="1"/>
    <col min="8444" max="8445" width="0" style="8" hidden="1" customWidth="1"/>
    <col min="8446" max="8446" width="10.33203125" style="8" customWidth="1"/>
    <col min="8447" max="8453" width="0" style="8" hidden="1" customWidth="1"/>
    <col min="8454" max="8454" width="11" style="8" bestFit="1" customWidth="1"/>
    <col min="8455" max="8462" width="0" style="8" hidden="1" customWidth="1"/>
    <col min="8463" max="8463" width="8.44140625" style="8" customWidth="1"/>
    <col min="8464" max="8465" width="0" style="8" hidden="1" customWidth="1"/>
    <col min="8466" max="8466" width="7.88671875" style="8" customWidth="1"/>
    <col min="8467" max="8468" width="0" style="8" hidden="1" customWidth="1"/>
    <col min="8469" max="8469" width="25.5546875" style="8" customWidth="1"/>
    <col min="8470" max="8470" width="8.88671875" style="8"/>
    <col min="8471" max="8471" width="33.109375" style="8" customWidth="1"/>
    <col min="8472" max="8696" width="8.88671875" style="8"/>
    <col min="8697" max="8697" width="47.6640625" style="8" customWidth="1"/>
    <col min="8698" max="8698" width="11" style="8" customWidth="1"/>
    <col min="8699" max="8699" width="11.109375" style="8" customWidth="1"/>
    <col min="8700" max="8701" width="0" style="8" hidden="1" customWidth="1"/>
    <col min="8702" max="8702" width="10.33203125" style="8" customWidth="1"/>
    <col min="8703" max="8709" width="0" style="8" hidden="1" customWidth="1"/>
    <col min="8710" max="8710" width="11" style="8" bestFit="1" customWidth="1"/>
    <col min="8711" max="8718" width="0" style="8" hidden="1" customWidth="1"/>
    <col min="8719" max="8719" width="8.44140625" style="8" customWidth="1"/>
    <col min="8720" max="8721" width="0" style="8" hidden="1" customWidth="1"/>
    <col min="8722" max="8722" width="7.88671875" style="8" customWidth="1"/>
    <col min="8723" max="8724" width="0" style="8" hidden="1" customWidth="1"/>
    <col min="8725" max="8725" width="25.5546875" style="8" customWidth="1"/>
    <col min="8726" max="8726" width="8.88671875" style="8"/>
    <col min="8727" max="8727" width="33.109375" style="8" customWidth="1"/>
    <col min="8728" max="8952" width="8.88671875" style="8"/>
    <col min="8953" max="8953" width="47.6640625" style="8" customWidth="1"/>
    <col min="8954" max="8954" width="11" style="8" customWidth="1"/>
    <col min="8955" max="8955" width="11.109375" style="8" customWidth="1"/>
    <col min="8956" max="8957" width="0" style="8" hidden="1" customWidth="1"/>
    <col min="8958" max="8958" width="10.33203125" style="8" customWidth="1"/>
    <col min="8959" max="8965" width="0" style="8" hidden="1" customWidth="1"/>
    <col min="8966" max="8966" width="11" style="8" bestFit="1" customWidth="1"/>
    <col min="8967" max="8974" width="0" style="8" hidden="1" customWidth="1"/>
    <col min="8975" max="8975" width="8.44140625" style="8" customWidth="1"/>
    <col min="8976" max="8977" width="0" style="8" hidden="1" customWidth="1"/>
    <col min="8978" max="8978" width="7.88671875" style="8" customWidth="1"/>
    <col min="8979" max="8980" width="0" style="8" hidden="1" customWidth="1"/>
    <col min="8981" max="8981" width="25.5546875" style="8" customWidth="1"/>
    <col min="8982" max="8982" width="8.88671875" style="8"/>
    <col min="8983" max="8983" width="33.109375" style="8" customWidth="1"/>
    <col min="8984" max="9208" width="8.88671875" style="8"/>
    <col min="9209" max="9209" width="47.6640625" style="8" customWidth="1"/>
    <col min="9210" max="9210" width="11" style="8" customWidth="1"/>
    <col min="9211" max="9211" width="11.109375" style="8" customWidth="1"/>
    <col min="9212" max="9213" width="0" style="8" hidden="1" customWidth="1"/>
    <col min="9214" max="9214" width="10.33203125" style="8" customWidth="1"/>
    <col min="9215" max="9221" width="0" style="8" hidden="1" customWidth="1"/>
    <col min="9222" max="9222" width="11" style="8" bestFit="1" customWidth="1"/>
    <col min="9223" max="9230" width="0" style="8" hidden="1" customWidth="1"/>
    <col min="9231" max="9231" width="8.44140625" style="8" customWidth="1"/>
    <col min="9232" max="9233" width="0" style="8" hidden="1" customWidth="1"/>
    <col min="9234" max="9234" width="7.88671875" style="8" customWidth="1"/>
    <col min="9235" max="9236" width="0" style="8" hidden="1" customWidth="1"/>
    <col min="9237" max="9237" width="25.5546875" style="8" customWidth="1"/>
    <col min="9238" max="9238" width="8.88671875" style="8"/>
    <col min="9239" max="9239" width="33.109375" style="8" customWidth="1"/>
    <col min="9240" max="9464" width="8.88671875" style="8"/>
    <col min="9465" max="9465" width="47.6640625" style="8" customWidth="1"/>
    <col min="9466" max="9466" width="11" style="8" customWidth="1"/>
    <col min="9467" max="9467" width="11.109375" style="8" customWidth="1"/>
    <col min="9468" max="9469" width="0" style="8" hidden="1" customWidth="1"/>
    <col min="9470" max="9470" width="10.33203125" style="8" customWidth="1"/>
    <col min="9471" max="9477" width="0" style="8" hidden="1" customWidth="1"/>
    <col min="9478" max="9478" width="11" style="8" bestFit="1" customWidth="1"/>
    <col min="9479" max="9486" width="0" style="8" hidden="1" customWidth="1"/>
    <col min="9487" max="9487" width="8.44140625" style="8" customWidth="1"/>
    <col min="9488" max="9489" width="0" style="8" hidden="1" customWidth="1"/>
    <col min="9490" max="9490" width="7.88671875" style="8" customWidth="1"/>
    <col min="9491" max="9492" width="0" style="8" hidden="1" customWidth="1"/>
    <col min="9493" max="9493" width="25.5546875" style="8" customWidth="1"/>
    <col min="9494" max="9494" width="8.88671875" style="8"/>
    <col min="9495" max="9495" width="33.109375" style="8" customWidth="1"/>
    <col min="9496" max="9720" width="8.88671875" style="8"/>
    <col min="9721" max="9721" width="47.6640625" style="8" customWidth="1"/>
    <col min="9722" max="9722" width="11" style="8" customWidth="1"/>
    <col min="9723" max="9723" width="11.109375" style="8" customWidth="1"/>
    <col min="9724" max="9725" width="0" style="8" hidden="1" customWidth="1"/>
    <col min="9726" max="9726" width="10.33203125" style="8" customWidth="1"/>
    <col min="9727" max="9733" width="0" style="8" hidden="1" customWidth="1"/>
    <col min="9734" max="9734" width="11" style="8" bestFit="1" customWidth="1"/>
    <col min="9735" max="9742" width="0" style="8" hidden="1" customWidth="1"/>
    <col min="9743" max="9743" width="8.44140625" style="8" customWidth="1"/>
    <col min="9744" max="9745" width="0" style="8" hidden="1" customWidth="1"/>
    <col min="9746" max="9746" width="7.88671875" style="8" customWidth="1"/>
    <col min="9747" max="9748" width="0" style="8" hidden="1" customWidth="1"/>
    <col min="9749" max="9749" width="25.5546875" style="8" customWidth="1"/>
    <col min="9750" max="9750" width="8.88671875" style="8"/>
    <col min="9751" max="9751" width="33.109375" style="8" customWidth="1"/>
    <col min="9752" max="9976" width="8.88671875" style="8"/>
    <col min="9977" max="9977" width="47.6640625" style="8" customWidth="1"/>
    <col min="9978" max="9978" width="11" style="8" customWidth="1"/>
    <col min="9979" max="9979" width="11.109375" style="8" customWidth="1"/>
    <col min="9980" max="9981" width="0" style="8" hidden="1" customWidth="1"/>
    <col min="9982" max="9982" width="10.33203125" style="8" customWidth="1"/>
    <col min="9983" max="9989" width="0" style="8" hidden="1" customWidth="1"/>
    <col min="9990" max="9990" width="11" style="8" bestFit="1" customWidth="1"/>
    <col min="9991" max="9998" width="0" style="8" hidden="1" customWidth="1"/>
    <col min="9999" max="9999" width="8.44140625" style="8" customWidth="1"/>
    <col min="10000" max="10001" width="0" style="8" hidden="1" customWidth="1"/>
    <col min="10002" max="10002" width="7.88671875" style="8" customWidth="1"/>
    <col min="10003" max="10004" width="0" style="8" hidden="1" customWidth="1"/>
    <col min="10005" max="10005" width="25.5546875" style="8" customWidth="1"/>
    <col min="10006" max="10006" width="8.88671875" style="8"/>
    <col min="10007" max="10007" width="33.109375" style="8" customWidth="1"/>
    <col min="10008" max="10232" width="8.88671875" style="8"/>
    <col min="10233" max="10233" width="47.6640625" style="8" customWidth="1"/>
    <col min="10234" max="10234" width="11" style="8" customWidth="1"/>
    <col min="10235" max="10235" width="11.109375" style="8" customWidth="1"/>
    <col min="10236" max="10237" width="0" style="8" hidden="1" customWidth="1"/>
    <col min="10238" max="10238" width="10.33203125" style="8" customWidth="1"/>
    <col min="10239" max="10245" width="0" style="8" hidden="1" customWidth="1"/>
    <col min="10246" max="10246" width="11" style="8" bestFit="1" customWidth="1"/>
    <col min="10247" max="10254" width="0" style="8" hidden="1" customWidth="1"/>
    <col min="10255" max="10255" width="8.44140625" style="8" customWidth="1"/>
    <col min="10256" max="10257" width="0" style="8" hidden="1" customWidth="1"/>
    <col min="10258" max="10258" width="7.88671875" style="8" customWidth="1"/>
    <col min="10259" max="10260" width="0" style="8" hidden="1" customWidth="1"/>
    <col min="10261" max="10261" width="25.5546875" style="8" customWidth="1"/>
    <col min="10262" max="10262" width="8.88671875" style="8"/>
    <col min="10263" max="10263" width="33.109375" style="8" customWidth="1"/>
    <col min="10264" max="10488" width="8.88671875" style="8"/>
    <col min="10489" max="10489" width="47.6640625" style="8" customWidth="1"/>
    <col min="10490" max="10490" width="11" style="8" customWidth="1"/>
    <col min="10491" max="10491" width="11.109375" style="8" customWidth="1"/>
    <col min="10492" max="10493" width="0" style="8" hidden="1" customWidth="1"/>
    <col min="10494" max="10494" width="10.33203125" style="8" customWidth="1"/>
    <col min="10495" max="10501" width="0" style="8" hidden="1" customWidth="1"/>
    <col min="10502" max="10502" width="11" style="8" bestFit="1" customWidth="1"/>
    <col min="10503" max="10510" width="0" style="8" hidden="1" customWidth="1"/>
    <col min="10511" max="10511" width="8.44140625" style="8" customWidth="1"/>
    <col min="10512" max="10513" width="0" style="8" hidden="1" customWidth="1"/>
    <col min="10514" max="10514" width="7.88671875" style="8" customWidth="1"/>
    <col min="10515" max="10516" width="0" style="8" hidden="1" customWidth="1"/>
    <col min="10517" max="10517" width="25.5546875" style="8" customWidth="1"/>
    <col min="10518" max="10518" width="8.88671875" style="8"/>
    <col min="10519" max="10519" width="33.109375" style="8" customWidth="1"/>
    <col min="10520" max="10744" width="8.88671875" style="8"/>
    <col min="10745" max="10745" width="47.6640625" style="8" customWidth="1"/>
    <col min="10746" max="10746" width="11" style="8" customWidth="1"/>
    <col min="10747" max="10747" width="11.109375" style="8" customWidth="1"/>
    <col min="10748" max="10749" width="0" style="8" hidden="1" customWidth="1"/>
    <col min="10750" max="10750" width="10.33203125" style="8" customWidth="1"/>
    <col min="10751" max="10757" width="0" style="8" hidden="1" customWidth="1"/>
    <col min="10758" max="10758" width="11" style="8" bestFit="1" customWidth="1"/>
    <col min="10759" max="10766" width="0" style="8" hidden="1" customWidth="1"/>
    <col min="10767" max="10767" width="8.44140625" style="8" customWidth="1"/>
    <col min="10768" max="10769" width="0" style="8" hidden="1" customWidth="1"/>
    <col min="10770" max="10770" width="7.88671875" style="8" customWidth="1"/>
    <col min="10771" max="10772" width="0" style="8" hidden="1" customWidth="1"/>
    <col min="10773" max="10773" width="25.5546875" style="8" customWidth="1"/>
    <col min="10774" max="10774" width="8.88671875" style="8"/>
    <col min="10775" max="10775" width="33.109375" style="8" customWidth="1"/>
    <col min="10776" max="11000" width="8.88671875" style="8"/>
    <col min="11001" max="11001" width="47.6640625" style="8" customWidth="1"/>
    <col min="11002" max="11002" width="11" style="8" customWidth="1"/>
    <col min="11003" max="11003" width="11.109375" style="8" customWidth="1"/>
    <col min="11004" max="11005" width="0" style="8" hidden="1" customWidth="1"/>
    <col min="11006" max="11006" width="10.33203125" style="8" customWidth="1"/>
    <col min="11007" max="11013" width="0" style="8" hidden="1" customWidth="1"/>
    <col min="11014" max="11014" width="11" style="8" bestFit="1" customWidth="1"/>
    <col min="11015" max="11022" width="0" style="8" hidden="1" customWidth="1"/>
    <col min="11023" max="11023" width="8.44140625" style="8" customWidth="1"/>
    <col min="11024" max="11025" width="0" style="8" hidden="1" customWidth="1"/>
    <col min="11026" max="11026" width="7.88671875" style="8" customWidth="1"/>
    <col min="11027" max="11028" width="0" style="8" hidden="1" customWidth="1"/>
    <col min="11029" max="11029" width="25.5546875" style="8" customWidth="1"/>
    <col min="11030" max="11030" width="8.88671875" style="8"/>
    <col min="11031" max="11031" width="33.109375" style="8" customWidth="1"/>
    <col min="11032" max="11256" width="8.88671875" style="8"/>
    <col min="11257" max="11257" width="47.6640625" style="8" customWidth="1"/>
    <col min="11258" max="11258" width="11" style="8" customWidth="1"/>
    <col min="11259" max="11259" width="11.109375" style="8" customWidth="1"/>
    <col min="11260" max="11261" width="0" style="8" hidden="1" customWidth="1"/>
    <col min="11262" max="11262" width="10.33203125" style="8" customWidth="1"/>
    <col min="11263" max="11269" width="0" style="8" hidden="1" customWidth="1"/>
    <col min="11270" max="11270" width="11" style="8" bestFit="1" customWidth="1"/>
    <col min="11271" max="11278" width="0" style="8" hidden="1" customWidth="1"/>
    <col min="11279" max="11279" width="8.44140625" style="8" customWidth="1"/>
    <col min="11280" max="11281" width="0" style="8" hidden="1" customWidth="1"/>
    <col min="11282" max="11282" width="7.88671875" style="8" customWidth="1"/>
    <col min="11283" max="11284" width="0" style="8" hidden="1" customWidth="1"/>
    <col min="11285" max="11285" width="25.5546875" style="8" customWidth="1"/>
    <col min="11286" max="11286" width="8.88671875" style="8"/>
    <col min="11287" max="11287" width="33.109375" style="8" customWidth="1"/>
    <col min="11288" max="11512" width="8.88671875" style="8"/>
    <col min="11513" max="11513" width="47.6640625" style="8" customWidth="1"/>
    <col min="11514" max="11514" width="11" style="8" customWidth="1"/>
    <col min="11515" max="11515" width="11.109375" style="8" customWidth="1"/>
    <col min="11516" max="11517" width="0" style="8" hidden="1" customWidth="1"/>
    <col min="11518" max="11518" width="10.33203125" style="8" customWidth="1"/>
    <col min="11519" max="11525" width="0" style="8" hidden="1" customWidth="1"/>
    <col min="11526" max="11526" width="11" style="8" bestFit="1" customWidth="1"/>
    <col min="11527" max="11534" width="0" style="8" hidden="1" customWidth="1"/>
    <col min="11535" max="11535" width="8.44140625" style="8" customWidth="1"/>
    <col min="11536" max="11537" width="0" style="8" hidden="1" customWidth="1"/>
    <col min="11538" max="11538" width="7.88671875" style="8" customWidth="1"/>
    <col min="11539" max="11540" width="0" style="8" hidden="1" customWidth="1"/>
    <col min="11541" max="11541" width="25.5546875" style="8" customWidth="1"/>
    <col min="11542" max="11542" width="8.88671875" style="8"/>
    <col min="11543" max="11543" width="33.109375" style="8" customWidth="1"/>
    <col min="11544" max="11768" width="8.88671875" style="8"/>
    <col min="11769" max="11769" width="47.6640625" style="8" customWidth="1"/>
    <col min="11770" max="11770" width="11" style="8" customWidth="1"/>
    <col min="11771" max="11771" width="11.109375" style="8" customWidth="1"/>
    <col min="11772" max="11773" width="0" style="8" hidden="1" customWidth="1"/>
    <col min="11774" max="11774" width="10.33203125" style="8" customWidth="1"/>
    <col min="11775" max="11781" width="0" style="8" hidden="1" customWidth="1"/>
    <col min="11782" max="11782" width="11" style="8" bestFit="1" customWidth="1"/>
    <col min="11783" max="11790" width="0" style="8" hidden="1" customWidth="1"/>
    <col min="11791" max="11791" width="8.44140625" style="8" customWidth="1"/>
    <col min="11792" max="11793" width="0" style="8" hidden="1" customWidth="1"/>
    <col min="11794" max="11794" width="7.88671875" style="8" customWidth="1"/>
    <col min="11795" max="11796" width="0" style="8" hidden="1" customWidth="1"/>
    <col min="11797" max="11797" width="25.5546875" style="8" customWidth="1"/>
    <col min="11798" max="11798" width="8.88671875" style="8"/>
    <col min="11799" max="11799" width="33.109375" style="8" customWidth="1"/>
    <col min="11800" max="12024" width="8.88671875" style="8"/>
    <col min="12025" max="12025" width="47.6640625" style="8" customWidth="1"/>
    <col min="12026" max="12026" width="11" style="8" customWidth="1"/>
    <col min="12027" max="12027" width="11.109375" style="8" customWidth="1"/>
    <col min="12028" max="12029" width="0" style="8" hidden="1" customWidth="1"/>
    <col min="12030" max="12030" width="10.33203125" style="8" customWidth="1"/>
    <col min="12031" max="12037" width="0" style="8" hidden="1" customWidth="1"/>
    <col min="12038" max="12038" width="11" style="8" bestFit="1" customWidth="1"/>
    <col min="12039" max="12046" width="0" style="8" hidden="1" customWidth="1"/>
    <col min="12047" max="12047" width="8.44140625" style="8" customWidth="1"/>
    <col min="12048" max="12049" width="0" style="8" hidden="1" customWidth="1"/>
    <col min="12050" max="12050" width="7.88671875" style="8" customWidth="1"/>
    <col min="12051" max="12052" width="0" style="8" hidden="1" customWidth="1"/>
    <col min="12053" max="12053" width="25.5546875" style="8" customWidth="1"/>
    <col min="12054" max="12054" width="8.88671875" style="8"/>
    <col min="12055" max="12055" width="33.109375" style="8" customWidth="1"/>
    <col min="12056" max="12280" width="8.88671875" style="8"/>
    <col min="12281" max="12281" width="47.6640625" style="8" customWidth="1"/>
    <col min="12282" max="12282" width="11" style="8" customWidth="1"/>
    <col min="12283" max="12283" width="11.109375" style="8" customWidth="1"/>
    <col min="12284" max="12285" width="0" style="8" hidden="1" customWidth="1"/>
    <col min="12286" max="12286" width="10.33203125" style="8" customWidth="1"/>
    <col min="12287" max="12293" width="0" style="8" hidden="1" customWidth="1"/>
    <col min="12294" max="12294" width="11" style="8" bestFit="1" customWidth="1"/>
    <col min="12295" max="12302" width="0" style="8" hidden="1" customWidth="1"/>
    <col min="12303" max="12303" width="8.44140625" style="8" customWidth="1"/>
    <col min="12304" max="12305" width="0" style="8" hidden="1" customWidth="1"/>
    <col min="12306" max="12306" width="7.88671875" style="8" customWidth="1"/>
    <col min="12307" max="12308" width="0" style="8" hidden="1" customWidth="1"/>
    <col min="12309" max="12309" width="25.5546875" style="8" customWidth="1"/>
    <col min="12310" max="12310" width="8.88671875" style="8"/>
    <col min="12311" max="12311" width="33.109375" style="8" customWidth="1"/>
    <col min="12312" max="12536" width="8.88671875" style="8"/>
    <col min="12537" max="12537" width="47.6640625" style="8" customWidth="1"/>
    <col min="12538" max="12538" width="11" style="8" customWidth="1"/>
    <col min="12539" max="12539" width="11.109375" style="8" customWidth="1"/>
    <col min="12540" max="12541" width="0" style="8" hidden="1" customWidth="1"/>
    <col min="12542" max="12542" width="10.33203125" style="8" customWidth="1"/>
    <col min="12543" max="12549" width="0" style="8" hidden="1" customWidth="1"/>
    <col min="12550" max="12550" width="11" style="8" bestFit="1" customWidth="1"/>
    <col min="12551" max="12558" width="0" style="8" hidden="1" customWidth="1"/>
    <col min="12559" max="12559" width="8.44140625" style="8" customWidth="1"/>
    <col min="12560" max="12561" width="0" style="8" hidden="1" customWidth="1"/>
    <col min="12562" max="12562" width="7.88671875" style="8" customWidth="1"/>
    <col min="12563" max="12564" width="0" style="8" hidden="1" customWidth="1"/>
    <col min="12565" max="12565" width="25.5546875" style="8" customWidth="1"/>
    <col min="12566" max="12566" width="8.88671875" style="8"/>
    <col min="12567" max="12567" width="33.109375" style="8" customWidth="1"/>
    <col min="12568" max="12792" width="8.88671875" style="8"/>
    <col min="12793" max="12793" width="47.6640625" style="8" customWidth="1"/>
    <col min="12794" max="12794" width="11" style="8" customWidth="1"/>
    <col min="12795" max="12795" width="11.109375" style="8" customWidth="1"/>
    <col min="12796" max="12797" width="0" style="8" hidden="1" customWidth="1"/>
    <col min="12798" max="12798" width="10.33203125" style="8" customWidth="1"/>
    <col min="12799" max="12805" width="0" style="8" hidden="1" customWidth="1"/>
    <col min="12806" max="12806" width="11" style="8" bestFit="1" customWidth="1"/>
    <col min="12807" max="12814" width="0" style="8" hidden="1" customWidth="1"/>
    <col min="12815" max="12815" width="8.44140625" style="8" customWidth="1"/>
    <col min="12816" max="12817" width="0" style="8" hidden="1" customWidth="1"/>
    <col min="12818" max="12818" width="7.88671875" style="8" customWidth="1"/>
    <col min="12819" max="12820" width="0" style="8" hidden="1" customWidth="1"/>
    <col min="12821" max="12821" width="25.5546875" style="8" customWidth="1"/>
    <col min="12822" max="12822" width="8.88671875" style="8"/>
    <col min="12823" max="12823" width="33.109375" style="8" customWidth="1"/>
    <col min="12824" max="13048" width="8.88671875" style="8"/>
    <col min="13049" max="13049" width="47.6640625" style="8" customWidth="1"/>
    <col min="13050" max="13050" width="11" style="8" customWidth="1"/>
    <col min="13051" max="13051" width="11.109375" style="8" customWidth="1"/>
    <col min="13052" max="13053" width="0" style="8" hidden="1" customWidth="1"/>
    <col min="13054" max="13054" width="10.33203125" style="8" customWidth="1"/>
    <col min="13055" max="13061" width="0" style="8" hidden="1" customWidth="1"/>
    <col min="13062" max="13062" width="11" style="8" bestFit="1" customWidth="1"/>
    <col min="13063" max="13070" width="0" style="8" hidden="1" customWidth="1"/>
    <col min="13071" max="13071" width="8.44140625" style="8" customWidth="1"/>
    <col min="13072" max="13073" width="0" style="8" hidden="1" customWidth="1"/>
    <col min="13074" max="13074" width="7.88671875" style="8" customWidth="1"/>
    <col min="13075" max="13076" width="0" style="8" hidden="1" customWidth="1"/>
    <col min="13077" max="13077" width="25.5546875" style="8" customWidth="1"/>
    <col min="13078" max="13078" width="8.88671875" style="8"/>
    <col min="13079" max="13079" width="33.109375" style="8" customWidth="1"/>
    <col min="13080" max="13304" width="8.88671875" style="8"/>
    <col min="13305" max="13305" width="47.6640625" style="8" customWidth="1"/>
    <col min="13306" max="13306" width="11" style="8" customWidth="1"/>
    <col min="13307" max="13307" width="11.109375" style="8" customWidth="1"/>
    <col min="13308" max="13309" width="0" style="8" hidden="1" customWidth="1"/>
    <col min="13310" max="13310" width="10.33203125" style="8" customWidth="1"/>
    <col min="13311" max="13317" width="0" style="8" hidden="1" customWidth="1"/>
    <col min="13318" max="13318" width="11" style="8" bestFit="1" customWidth="1"/>
    <col min="13319" max="13326" width="0" style="8" hidden="1" customWidth="1"/>
    <col min="13327" max="13327" width="8.44140625" style="8" customWidth="1"/>
    <col min="13328" max="13329" width="0" style="8" hidden="1" customWidth="1"/>
    <col min="13330" max="13330" width="7.88671875" style="8" customWidth="1"/>
    <col min="13331" max="13332" width="0" style="8" hidden="1" customWidth="1"/>
    <col min="13333" max="13333" width="25.5546875" style="8" customWidth="1"/>
    <col min="13334" max="13334" width="8.88671875" style="8"/>
    <col min="13335" max="13335" width="33.109375" style="8" customWidth="1"/>
    <col min="13336" max="13560" width="8.88671875" style="8"/>
    <col min="13561" max="13561" width="47.6640625" style="8" customWidth="1"/>
    <col min="13562" max="13562" width="11" style="8" customWidth="1"/>
    <col min="13563" max="13563" width="11.109375" style="8" customWidth="1"/>
    <col min="13564" max="13565" width="0" style="8" hidden="1" customWidth="1"/>
    <col min="13566" max="13566" width="10.33203125" style="8" customWidth="1"/>
    <col min="13567" max="13573" width="0" style="8" hidden="1" customWidth="1"/>
    <col min="13574" max="13574" width="11" style="8" bestFit="1" customWidth="1"/>
    <col min="13575" max="13582" width="0" style="8" hidden="1" customWidth="1"/>
    <col min="13583" max="13583" width="8.44140625" style="8" customWidth="1"/>
    <col min="13584" max="13585" width="0" style="8" hidden="1" customWidth="1"/>
    <col min="13586" max="13586" width="7.88671875" style="8" customWidth="1"/>
    <col min="13587" max="13588" width="0" style="8" hidden="1" customWidth="1"/>
    <col min="13589" max="13589" width="25.5546875" style="8" customWidth="1"/>
    <col min="13590" max="13590" width="8.88671875" style="8"/>
    <col min="13591" max="13591" width="33.109375" style="8" customWidth="1"/>
    <col min="13592" max="13816" width="8.88671875" style="8"/>
    <col min="13817" max="13817" width="47.6640625" style="8" customWidth="1"/>
    <col min="13818" max="13818" width="11" style="8" customWidth="1"/>
    <col min="13819" max="13819" width="11.109375" style="8" customWidth="1"/>
    <col min="13820" max="13821" width="0" style="8" hidden="1" customWidth="1"/>
    <col min="13822" max="13822" width="10.33203125" style="8" customWidth="1"/>
    <col min="13823" max="13829" width="0" style="8" hidden="1" customWidth="1"/>
    <col min="13830" max="13830" width="11" style="8" bestFit="1" customWidth="1"/>
    <col min="13831" max="13838" width="0" style="8" hidden="1" customWidth="1"/>
    <col min="13839" max="13839" width="8.44140625" style="8" customWidth="1"/>
    <col min="13840" max="13841" width="0" style="8" hidden="1" customWidth="1"/>
    <col min="13842" max="13842" width="7.88671875" style="8" customWidth="1"/>
    <col min="13843" max="13844" width="0" style="8" hidden="1" customWidth="1"/>
    <col min="13845" max="13845" width="25.5546875" style="8" customWidth="1"/>
    <col min="13846" max="13846" width="8.88671875" style="8"/>
    <col min="13847" max="13847" width="33.109375" style="8" customWidth="1"/>
    <col min="13848" max="14072" width="8.88671875" style="8"/>
    <col min="14073" max="14073" width="47.6640625" style="8" customWidth="1"/>
    <col min="14074" max="14074" width="11" style="8" customWidth="1"/>
    <col min="14075" max="14075" width="11.109375" style="8" customWidth="1"/>
    <col min="14076" max="14077" width="0" style="8" hidden="1" customWidth="1"/>
    <col min="14078" max="14078" width="10.33203125" style="8" customWidth="1"/>
    <col min="14079" max="14085" width="0" style="8" hidden="1" customWidth="1"/>
    <col min="14086" max="14086" width="11" style="8" bestFit="1" customWidth="1"/>
    <col min="14087" max="14094" width="0" style="8" hidden="1" customWidth="1"/>
    <col min="14095" max="14095" width="8.44140625" style="8" customWidth="1"/>
    <col min="14096" max="14097" width="0" style="8" hidden="1" customWidth="1"/>
    <col min="14098" max="14098" width="7.88671875" style="8" customWidth="1"/>
    <col min="14099" max="14100" width="0" style="8" hidden="1" customWidth="1"/>
    <col min="14101" max="14101" width="25.5546875" style="8" customWidth="1"/>
    <col min="14102" max="14102" width="8.88671875" style="8"/>
    <col min="14103" max="14103" width="33.109375" style="8" customWidth="1"/>
    <col min="14104" max="14328" width="8.88671875" style="8"/>
    <col min="14329" max="14329" width="47.6640625" style="8" customWidth="1"/>
    <col min="14330" max="14330" width="11" style="8" customWidth="1"/>
    <col min="14331" max="14331" width="11.109375" style="8" customWidth="1"/>
    <col min="14332" max="14333" width="0" style="8" hidden="1" customWidth="1"/>
    <col min="14334" max="14334" width="10.33203125" style="8" customWidth="1"/>
    <col min="14335" max="14341" width="0" style="8" hidden="1" customWidth="1"/>
    <col min="14342" max="14342" width="11" style="8" bestFit="1" customWidth="1"/>
    <col min="14343" max="14350" width="0" style="8" hidden="1" customWidth="1"/>
    <col min="14351" max="14351" width="8.44140625" style="8" customWidth="1"/>
    <col min="14352" max="14353" width="0" style="8" hidden="1" customWidth="1"/>
    <col min="14354" max="14354" width="7.88671875" style="8" customWidth="1"/>
    <col min="14355" max="14356" width="0" style="8" hidden="1" customWidth="1"/>
    <col min="14357" max="14357" width="25.5546875" style="8" customWidth="1"/>
    <col min="14358" max="14358" width="8.88671875" style="8"/>
    <col min="14359" max="14359" width="33.109375" style="8" customWidth="1"/>
    <col min="14360" max="14584" width="8.88671875" style="8"/>
    <col min="14585" max="14585" width="47.6640625" style="8" customWidth="1"/>
    <col min="14586" max="14586" width="11" style="8" customWidth="1"/>
    <col min="14587" max="14587" width="11.109375" style="8" customWidth="1"/>
    <col min="14588" max="14589" width="0" style="8" hidden="1" customWidth="1"/>
    <col min="14590" max="14590" width="10.33203125" style="8" customWidth="1"/>
    <col min="14591" max="14597" width="0" style="8" hidden="1" customWidth="1"/>
    <col min="14598" max="14598" width="11" style="8" bestFit="1" customWidth="1"/>
    <col min="14599" max="14606" width="0" style="8" hidden="1" customWidth="1"/>
    <col min="14607" max="14607" width="8.44140625" style="8" customWidth="1"/>
    <col min="14608" max="14609" width="0" style="8" hidden="1" customWidth="1"/>
    <col min="14610" max="14610" width="7.88671875" style="8" customWidth="1"/>
    <col min="14611" max="14612" width="0" style="8" hidden="1" customWidth="1"/>
    <col min="14613" max="14613" width="25.5546875" style="8" customWidth="1"/>
    <col min="14614" max="14614" width="8.88671875" style="8"/>
    <col min="14615" max="14615" width="33.109375" style="8" customWidth="1"/>
    <col min="14616" max="14840" width="8.88671875" style="8"/>
    <col min="14841" max="14841" width="47.6640625" style="8" customWidth="1"/>
    <col min="14842" max="14842" width="11" style="8" customWidth="1"/>
    <col min="14843" max="14843" width="11.109375" style="8" customWidth="1"/>
    <col min="14844" max="14845" width="0" style="8" hidden="1" customWidth="1"/>
    <col min="14846" max="14846" width="10.33203125" style="8" customWidth="1"/>
    <col min="14847" max="14853" width="0" style="8" hidden="1" customWidth="1"/>
    <col min="14854" max="14854" width="11" style="8" bestFit="1" customWidth="1"/>
    <col min="14855" max="14862" width="0" style="8" hidden="1" customWidth="1"/>
    <col min="14863" max="14863" width="8.44140625" style="8" customWidth="1"/>
    <col min="14864" max="14865" width="0" style="8" hidden="1" customWidth="1"/>
    <col min="14866" max="14866" width="7.88671875" style="8" customWidth="1"/>
    <col min="14867" max="14868" width="0" style="8" hidden="1" customWidth="1"/>
    <col min="14869" max="14869" width="25.5546875" style="8" customWidth="1"/>
    <col min="14870" max="14870" width="8.88671875" style="8"/>
    <col min="14871" max="14871" width="33.109375" style="8" customWidth="1"/>
    <col min="14872" max="15096" width="8.88671875" style="8"/>
    <col min="15097" max="15097" width="47.6640625" style="8" customWidth="1"/>
    <col min="15098" max="15098" width="11" style="8" customWidth="1"/>
    <col min="15099" max="15099" width="11.109375" style="8" customWidth="1"/>
    <col min="15100" max="15101" width="0" style="8" hidden="1" customWidth="1"/>
    <col min="15102" max="15102" width="10.33203125" style="8" customWidth="1"/>
    <col min="15103" max="15109" width="0" style="8" hidden="1" customWidth="1"/>
    <col min="15110" max="15110" width="11" style="8" bestFit="1" customWidth="1"/>
    <col min="15111" max="15118" width="0" style="8" hidden="1" customWidth="1"/>
    <col min="15119" max="15119" width="8.44140625" style="8" customWidth="1"/>
    <col min="15120" max="15121" width="0" style="8" hidden="1" customWidth="1"/>
    <col min="15122" max="15122" width="7.88671875" style="8" customWidth="1"/>
    <col min="15123" max="15124" width="0" style="8" hidden="1" customWidth="1"/>
    <col min="15125" max="15125" width="25.5546875" style="8" customWidth="1"/>
    <col min="15126" max="15126" width="8.88671875" style="8"/>
    <col min="15127" max="15127" width="33.109375" style="8" customWidth="1"/>
    <col min="15128" max="15352" width="8.88671875" style="8"/>
    <col min="15353" max="15353" width="47.6640625" style="8" customWidth="1"/>
    <col min="15354" max="15354" width="11" style="8" customWidth="1"/>
    <col min="15355" max="15355" width="11.109375" style="8" customWidth="1"/>
    <col min="15356" max="15357" width="0" style="8" hidden="1" customWidth="1"/>
    <col min="15358" max="15358" width="10.33203125" style="8" customWidth="1"/>
    <col min="15359" max="15365" width="0" style="8" hidden="1" customWidth="1"/>
    <col min="15366" max="15366" width="11" style="8" bestFit="1" customWidth="1"/>
    <col min="15367" max="15374" width="0" style="8" hidden="1" customWidth="1"/>
    <col min="15375" max="15375" width="8.44140625" style="8" customWidth="1"/>
    <col min="15376" max="15377" width="0" style="8" hidden="1" customWidth="1"/>
    <col min="15378" max="15378" width="7.88671875" style="8" customWidth="1"/>
    <col min="15379" max="15380" width="0" style="8" hidden="1" customWidth="1"/>
    <col min="15381" max="15381" width="25.5546875" style="8" customWidth="1"/>
    <col min="15382" max="15382" width="8.88671875" style="8"/>
    <col min="15383" max="15383" width="33.109375" style="8" customWidth="1"/>
    <col min="15384" max="15608" width="8.88671875" style="8"/>
    <col min="15609" max="15609" width="47.6640625" style="8" customWidth="1"/>
    <col min="15610" max="15610" width="11" style="8" customWidth="1"/>
    <col min="15611" max="15611" width="11.109375" style="8" customWidth="1"/>
    <col min="15612" max="15613" width="0" style="8" hidden="1" customWidth="1"/>
    <col min="15614" max="15614" width="10.33203125" style="8" customWidth="1"/>
    <col min="15615" max="15621" width="0" style="8" hidden="1" customWidth="1"/>
    <col min="15622" max="15622" width="11" style="8" bestFit="1" customWidth="1"/>
    <col min="15623" max="15630" width="0" style="8" hidden="1" customWidth="1"/>
    <col min="15631" max="15631" width="8.44140625" style="8" customWidth="1"/>
    <col min="15632" max="15633" width="0" style="8" hidden="1" customWidth="1"/>
    <col min="15634" max="15634" width="7.88671875" style="8" customWidth="1"/>
    <col min="15635" max="15636" width="0" style="8" hidden="1" customWidth="1"/>
    <col min="15637" max="15637" width="25.5546875" style="8" customWidth="1"/>
    <col min="15638" max="15638" width="8.88671875" style="8"/>
    <col min="15639" max="15639" width="33.109375" style="8" customWidth="1"/>
    <col min="15640" max="15864" width="8.88671875" style="8"/>
    <col min="15865" max="15865" width="47.6640625" style="8" customWidth="1"/>
    <col min="15866" max="15866" width="11" style="8" customWidth="1"/>
    <col min="15867" max="15867" width="11.109375" style="8" customWidth="1"/>
    <col min="15868" max="15869" width="0" style="8" hidden="1" customWidth="1"/>
    <col min="15870" max="15870" width="10.33203125" style="8" customWidth="1"/>
    <col min="15871" max="15877" width="0" style="8" hidden="1" customWidth="1"/>
    <col min="15878" max="15878" width="11" style="8" bestFit="1" customWidth="1"/>
    <col min="15879" max="15886" width="0" style="8" hidden="1" customWidth="1"/>
    <col min="15887" max="15887" width="8.44140625" style="8" customWidth="1"/>
    <col min="15888" max="15889" width="0" style="8" hidden="1" customWidth="1"/>
    <col min="15890" max="15890" width="7.88671875" style="8" customWidth="1"/>
    <col min="15891" max="15892" width="0" style="8" hidden="1" customWidth="1"/>
    <col min="15893" max="15893" width="25.5546875" style="8" customWidth="1"/>
    <col min="15894" max="15894" width="8.88671875" style="8"/>
    <col min="15895" max="15895" width="33.109375" style="8" customWidth="1"/>
    <col min="15896" max="16120" width="8.88671875" style="8"/>
    <col min="16121" max="16121" width="47.6640625" style="8" customWidth="1"/>
    <col min="16122" max="16122" width="11" style="8" customWidth="1"/>
    <col min="16123" max="16123" width="11.109375" style="8" customWidth="1"/>
    <col min="16124" max="16125" width="0" style="8" hidden="1" customWidth="1"/>
    <col min="16126" max="16126" width="10.33203125" style="8" customWidth="1"/>
    <col min="16127" max="16133" width="0" style="8" hidden="1" customWidth="1"/>
    <col min="16134" max="16134" width="11" style="8" bestFit="1" customWidth="1"/>
    <col min="16135" max="16142" width="0" style="8" hidden="1" customWidth="1"/>
    <col min="16143" max="16143" width="8.44140625" style="8" customWidth="1"/>
    <col min="16144" max="16145" width="0" style="8" hidden="1" customWidth="1"/>
    <col min="16146" max="16146" width="7.88671875" style="8" customWidth="1"/>
    <col min="16147" max="16148" width="0" style="8" hidden="1" customWidth="1"/>
    <col min="16149" max="16149" width="25.5546875" style="8" customWidth="1"/>
    <col min="16150" max="16150" width="8.88671875" style="8"/>
    <col min="16151" max="16151" width="33.109375" style="8" customWidth="1"/>
    <col min="16152" max="16384" width="8.88671875" style="8"/>
  </cols>
  <sheetData>
    <row r="1" spans="1:22" ht="18" x14ac:dyDescent="0.35">
      <c r="A1" s="1" t="s">
        <v>0</v>
      </c>
      <c r="B1" s="1"/>
      <c r="C1" s="2"/>
      <c r="D1" s="3"/>
      <c r="E1" s="4"/>
      <c r="F1" s="5"/>
      <c r="G1" s="6"/>
      <c r="H1" s="5"/>
      <c r="I1" s="5"/>
      <c r="J1" s="5"/>
      <c r="K1" s="5"/>
      <c r="L1" s="5"/>
      <c r="M1" s="5"/>
      <c r="N1" s="7"/>
      <c r="O1" s="7"/>
      <c r="P1" s="7"/>
      <c r="Q1" s="7"/>
      <c r="R1" s="7"/>
      <c r="S1" s="7"/>
      <c r="T1" s="7"/>
      <c r="U1" s="7"/>
      <c r="V1" s="7"/>
    </row>
    <row r="2" spans="1:22" ht="21.6" thickBot="1" x14ac:dyDescent="0.45">
      <c r="A2" s="9" t="s">
        <v>1</v>
      </c>
      <c r="B2" s="9"/>
      <c r="C2" s="10"/>
      <c r="D2" s="10"/>
      <c r="E2" s="11"/>
      <c r="F2" s="12"/>
      <c r="G2" s="13"/>
      <c r="H2" s="12"/>
      <c r="I2" s="12"/>
      <c r="J2" s="12"/>
      <c r="K2" s="12"/>
      <c r="L2" s="12"/>
      <c r="M2" s="12"/>
      <c r="N2" s="14"/>
      <c r="O2" s="14"/>
      <c r="P2" s="14"/>
      <c r="Q2" s="14"/>
      <c r="R2" s="14"/>
      <c r="S2" s="14"/>
      <c r="T2" s="14"/>
      <c r="U2" s="14"/>
      <c r="V2" s="14"/>
    </row>
    <row r="3" spans="1:22" ht="18.600000000000001" thickBot="1" x14ac:dyDescent="0.4">
      <c r="A3" s="15" t="s">
        <v>2</v>
      </c>
      <c r="B3" s="16"/>
      <c r="C3" s="17"/>
      <c r="D3" s="17"/>
      <c r="E3" s="18"/>
      <c r="F3" s="19"/>
      <c r="G3" s="20"/>
      <c r="H3" s="19"/>
      <c r="I3" s="19"/>
      <c r="J3" s="19"/>
      <c r="K3" s="19"/>
      <c r="L3" s="19"/>
      <c r="M3" s="19"/>
      <c r="N3" s="17"/>
      <c r="O3" s="17" t="s">
        <v>3</v>
      </c>
      <c r="P3" s="17"/>
      <c r="Q3" s="17"/>
      <c r="R3" s="17"/>
      <c r="S3" s="17"/>
      <c r="T3" s="17"/>
      <c r="U3" s="21"/>
      <c r="V3" s="21"/>
    </row>
    <row r="4" spans="1:22" ht="18.600000000000001" thickBot="1" x14ac:dyDescent="0.4">
      <c r="A4" s="22"/>
      <c r="B4" s="22"/>
      <c r="C4" s="23"/>
      <c r="D4" s="24"/>
      <c r="E4" s="24"/>
      <c r="F4" s="25"/>
      <c r="G4" s="26" t="s">
        <v>4</v>
      </c>
      <c r="H4" s="27"/>
      <c r="I4" s="27"/>
      <c r="J4" s="27"/>
      <c r="K4" s="27"/>
      <c r="L4" s="27"/>
      <c r="M4" s="28"/>
      <c r="N4" s="29"/>
      <c r="O4" s="30"/>
      <c r="P4" s="30"/>
      <c r="Q4" s="30"/>
      <c r="R4" s="30"/>
      <c r="S4" s="30"/>
      <c r="T4" s="30"/>
      <c r="U4" s="24"/>
      <c r="V4" s="24"/>
    </row>
    <row r="5" spans="1:22" s="38" customFormat="1" ht="18.600000000000001" thickBot="1" x14ac:dyDescent="0.4">
      <c r="A5" s="31"/>
      <c r="B5" s="31"/>
      <c r="C5" s="32"/>
      <c r="D5" s="33"/>
      <c r="E5" s="33"/>
      <c r="F5" s="34" t="s">
        <v>5</v>
      </c>
      <c r="G5" s="35"/>
      <c r="H5" s="35"/>
      <c r="I5" s="35"/>
      <c r="J5" s="35"/>
      <c r="K5" s="35"/>
      <c r="L5" s="35"/>
      <c r="M5" s="35"/>
      <c r="N5" s="36"/>
      <c r="O5" s="37"/>
      <c r="P5" s="34" t="s">
        <v>6</v>
      </c>
      <c r="Q5" s="34" t="s">
        <v>7</v>
      </c>
      <c r="R5" s="34" t="s">
        <v>8</v>
      </c>
      <c r="S5" s="34" t="s">
        <v>9</v>
      </c>
      <c r="T5" s="34" t="s">
        <v>10</v>
      </c>
      <c r="U5" s="33"/>
      <c r="V5" s="33"/>
    </row>
    <row r="6" spans="1:22" s="38" customFormat="1" ht="18.600000000000001" thickBot="1" x14ac:dyDescent="0.4">
      <c r="A6" s="39" t="s">
        <v>11</v>
      </c>
      <c r="B6" s="39"/>
      <c r="C6" s="40"/>
      <c r="D6" s="41"/>
      <c r="E6" s="41"/>
      <c r="F6" s="42">
        <v>36.799999999999997</v>
      </c>
      <c r="G6" s="43"/>
      <c r="H6" s="43"/>
      <c r="I6" s="43"/>
      <c r="J6" s="43"/>
      <c r="K6" s="43"/>
      <c r="L6" s="43"/>
      <c r="M6" s="44"/>
      <c r="N6" s="45"/>
      <c r="O6" s="46"/>
      <c r="P6" s="42">
        <v>34.1</v>
      </c>
      <c r="Q6" s="42">
        <v>31.5</v>
      </c>
      <c r="R6" s="42">
        <v>28.9</v>
      </c>
      <c r="S6" s="42">
        <v>26.3</v>
      </c>
      <c r="T6" s="42">
        <f>SUM(F6:S6)/5</f>
        <v>31.520000000000003</v>
      </c>
      <c r="U6" s="47"/>
      <c r="V6" s="48" t="s">
        <v>12</v>
      </c>
    </row>
    <row r="7" spans="1:22" s="38" customFormat="1" ht="18.600000000000001" thickBot="1" x14ac:dyDescent="0.4">
      <c r="A7" s="39" t="s">
        <v>13</v>
      </c>
      <c r="B7" s="39"/>
      <c r="C7" s="40"/>
      <c r="D7" s="41"/>
      <c r="E7" s="41"/>
      <c r="F7" s="42">
        <v>1.8</v>
      </c>
      <c r="G7" s="43"/>
      <c r="H7" s="43"/>
      <c r="I7" s="43"/>
      <c r="J7" s="43"/>
      <c r="K7" s="43"/>
      <c r="L7" s="43"/>
      <c r="M7" s="44"/>
      <c r="N7" s="45"/>
      <c r="O7" s="46"/>
      <c r="P7" s="42">
        <v>1.76</v>
      </c>
      <c r="Q7" s="42">
        <v>1.71</v>
      </c>
      <c r="R7" s="42">
        <v>1.66</v>
      </c>
      <c r="S7" s="42">
        <v>1.61</v>
      </c>
      <c r="T7" s="49">
        <f>SUM(F7:S7)/5</f>
        <v>1.7079999999999997</v>
      </c>
      <c r="U7" s="50"/>
      <c r="V7" s="51" t="s">
        <v>12</v>
      </c>
    </row>
    <row r="8" spans="1:22" s="38" customFormat="1" ht="18.600000000000001" thickBot="1" x14ac:dyDescent="0.4">
      <c r="A8" s="39" t="s">
        <v>14</v>
      </c>
      <c r="B8" s="39"/>
      <c r="C8" s="40"/>
      <c r="D8" s="41"/>
      <c r="E8" s="41"/>
      <c r="F8" s="42">
        <v>1.3444542690796042</v>
      </c>
      <c r="G8" s="43"/>
      <c r="H8" s="43"/>
      <c r="I8" s="43"/>
      <c r="J8" s="43"/>
      <c r="K8" s="43"/>
      <c r="L8" s="43"/>
      <c r="M8" s="44"/>
      <c r="N8" s="45"/>
      <c r="O8" s="46"/>
      <c r="P8" s="42">
        <v>1.2181275273713987</v>
      </c>
      <c r="Q8" s="42">
        <v>1.0932824457121566</v>
      </c>
      <c r="R8" s="42">
        <v>0.97371450943274529</v>
      </c>
      <c r="S8" s="42">
        <v>0.85942371853318122</v>
      </c>
      <c r="T8" s="49">
        <f>SUM(F8:S8)/5</f>
        <v>1.097800494025817</v>
      </c>
      <c r="U8" s="50"/>
      <c r="V8" s="51" t="s">
        <v>12</v>
      </c>
    </row>
    <row r="9" spans="1:22" s="38" customFormat="1" ht="18.600000000000001" thickBot="1" x14ac:dyDescent="0.4">
      <c r="A9" s="39" t="s">
        <v>15</v>
      </c>
      <c r="B9" s="39"/>
      <c r="C9" s="40"/>
      <c r="D9" s="41"/>
      <c r="E9" s="41"/>
      <c r="F9" s="52">
        <v>43.338834863999999</v>
      </c>
      <c r="G9" s="43"/>
      <c r="H9" s="43"/>
      <c r="I9" s="43"/>
      <c r="J9" s="43"/>
      <c r="K9" s="43"/>
      <c r="L9" s="43"/>
      <c r="M9" s="44"/>
      <c r="N9" s="45"/>
      <c r="O9" s="46"/>
      <c r="P9" s="52">
        <v>40.159083393000003</v>
      </c>
      <c r="Q9" s="52">
        <v>37.097100494999999</v>
      </c>
      <c r="R9" s="52">
        <v>34.035117596999996</v>
      </c>
      <c r="S9" s="52">
        <v>30.973134699000006</v>
      </c>
      <c r="T9" s="52">
        <f>SUM(F9:S9)/5</f>
        <v>37.120654209600005</v>
      </c>
      <c r="U9" s="50"/>
      <c r="V9" s="51" t="s">
        <v>12</v>
      </c>
    </row>
    <row r="10" spans="1:22" ht="144.6" thickBot="1" x14ac:dyDescent="0.4">
      <c r="A10" s="41" t="s">
        <v>16</v>
      </c>
      <c r="B10" s="41"/>
      <c r="C10" s="53" t="s">
        <v>17</v>
      </c>
      <c r="D10" s="53" t="s">
        <v>18</v>
      </c>
      <c r="E10" s="53" t="s">
        <v>19</v>
      </c>
      <c r="F10" s="54" t="s">
        <v>20</v>
      </c>
      <c r="G10" s="55" t="s">
        <v>21</v>
      </c>
      <c r="H10" s="56" t="s">
        <v>22</v>
      </c>
      <c r="I10" s="56" t="s">
        <v>23</v>
      </c>
      <c r="J10" s="57" t="s">
        <v>24</v>
      </c>
      <c r="K10" s="57" t="s">
        <v>25</v>
      </c>
      <c r="L10" s="57" t="s">
        <v>26</v>
      </c>
      <c r="M10" s="58" t="s">
        <v>27</v>
      </c>
      <c r="N10" s="59" t="s">
        <v>28</v>
      </c>
      <c r="O10" s="60"/>
      <c r="P10" s="54" t="s">
        <v>20</v>
      </c>
      <c r="Q10" s="54" t="s">
        <v>20</v>
      </c>
      <c r="R10" s="54" t="s">
        <v>20</v>
      </c>
      <c r="S10" s="54" t="s">
        <v>20</v>
      </c>
      <c r="T10" s="60"/>
      <c r="U10" s="61" t="s">
        <v>29</v>
      </c>
      <c r="V10" s="61" t="s">
        <v>29</v>
      </c>
    </row>
    <row r="11" spans="1:22" ht="18.600000000000001" thickBot="1" x14ac:dyDescent="0.4">
      <c r="A11" s="62" t="s">
        <v>30</v>
      </c>
      <c r="B11" s="63"/>
      <c r="C11" s="64"/>
      <c r="D11" s="64"/>
      <c r="E11" s="64"/>
      <c r="F11" s="65"/>
      <c r="G11" s="66"/>
      <c r="H11" s="67"/>
      <c r="I11" s="67"/>
      <c r="J11" s="68"/>
      <c r="K11" s="68"/>
      <c r="L11" s="68"/>
      <c r="M11" s="68"/>
      <c r="N11" s="69"/>
      <c r="O11" s="64"/>
      <c r="P11" s="64"/>
      <c r="Q11" s="64"/>
      <c r="R11" s="64"/>
      <c r="S11" s="64"/>
      <c r="T11" s="64"/>
      <c r="U11" s="61"/>
      <c r="V11" s="61"/>
    </row>
    <row r="12" spans="1:22" ht="18" x14ac:dyDescent="0.35">
      <c r="A12" s="70" t="s">
        <v>31</v>
      </c>
      <c r="B12" s="70"/>
      <c r="C12" s="71">
        <v>0.25</v>
      </c>
      <c r="D12" s="72" t="s">
        <v>32</v>
      </c>
      <c r="E12" s="73">
        <f>2.4*0.25</f>
        <v>0.6</v>
      </c>
      <c r="F12" s="74">
        <f>2.4*0.25</f>
        <v>0.6</v>
      </c>
      <c r="G12" s="75">
        <v>0</v>
      </c>
      <c r="H12" s="76" t="s">
        <v>33</v>
      </c>
      <c r="I12" s="76" t="s">
        <v>33</v>
      </c>
      <c r="J12" s="76"/>
      <c r="K12" s="76" t="s">
        <v>33</v>
      </c>
      <c r="L12" s="76" t="s">
        <v>33</v>
      </c>
      <c r="M12" s="77" t="s">
        <v>34</v>
      </c>
      <c r="N12" s="78"/>
      <c r="O12" s="78"/>
      <c r="P12" s="78"/>
      <c r="Q12" s="78"/>
      <c r="R12" s="78"/>
      <c r="S12" s="78"/>
      <c r="T12" s="78"/>
      <c r="U12" s="79"/>
      <c r="V12" s="79"/>
    </row>
    <row r="13" spans="1:22" ht="18" x14ac:dyDescent="0.35">
      <c r="A13" s="80" t="s">
        <v>35</v>
      </c>
      <c r="B13" s="80"/>
      <c r="C13" s="81">
        <v>1</v>
      </c>
      <c r="D13" s="82" t="s">
        <v>32</v>
      </c>
      <c r="E13" s="83">
        <f>0.1*E68</f>
        <v>0</v>
      </c>
      <c r="F13" s="84">
        <f>0.1*F68</f>
        <v>22.924667896951082</v>
      </c>
      <c r="G13" s="85"/>
      <c r="H13" s="86"/>
      <c r="I13" s="86"/>
      <c r="J13" s="86"/>
      <c r="K13" s="86"/>
      <c r="L13" s="86"/>
      <c r="M13" s="87"/>
      <c r="N13" s="88"/>
      <c r="O13" s="88"/>
      <c r="P13" s="88"/>
      <c r="Q13" s="88"/>
      <c r="R13" s="88"/>
      <c r="S13" s="88"/>
      <c r="T13" s="88"/>
      <c r="U13" s="89"/>
      <c r="V13" s="89"/>
    </row>
    <row r="14" spans="1:22" ht="18" x14ac:dyDescent="0.35">
      <c r="A14" s="90" t="s">
        <v>36</v>
      </c>
      <c r="B14" s="90"/>
      <c r="C14" s="91">
        <v>2</v>
      </c>
      <c r="D14" s="92" t="s">
        <v>32</v>
      </c>
      <c r="E14" s="93">
        <f>(4960/12000)*3.515*2</f>
        <v>2.9057333333333335</v>
      </c>
      <c r="F14" s="94">
        <f>(4960/12000)*3.515*2</f>
        <v>2.9057333333333335</v>
      </c>
      <c r="G14" s="95">
        <v>0</v>
      </c>
      <c r="H14" s="96" t="s">
        <v>33</v>
      </c>
      <c r="I14" s="96" t="s">
        <v>33</v>
      </c>
      <c r="J14" s="96"/>
      <c r="K14" s="96" t="s">
        <v>33</v>
      </c>
      <c r="L14" s="96" t="s">
        <v>33</v>
      </c>
      <c r="M14" s="97" t="s">
        <v>34</v>
      </c>
      <c r="N14" s="98"/>
      <c r="O14" s="98"/>
      <c r="P14" s="98"/>
      <c r="Q14" s="98"/>
      <c r="R14" s="98"/>
      <c r="S14" s="98"/>
      <c r="T14" s="98"/>
      <c r="U14" s="99"/>
      <c r="V14" s="99"/>
    </row>
    <row r="15" spans="1:22" ht="18" x14ac:dyDescent="0.35">
      <c r="A15" s="90" t="s">
        <v>37</v>
      </c>
      <c r="B15" s="90"/>
      <c r="C15" s="91">
        <f>1/4</f>
        <v>0.25</v>
      </c>
      <c r="D15" s="92" t="s">
        <v>32</v>
      </c>
      <c r="E15" s="93">
        <f>(2790/12000)*3.515*0.25</f>
        <v>0.20430937500000002</v>
      </c>
      <c r="F15" s="94">
        <f>(2790/12000)*3.515*0.25</f>
        <v>0.20430937500000002</v>
      </c>
      <c r="G15" s="100">
        <v>0</v>
      </c>
      <c r="H15" s="101" t="s">
        <v>33</v>
      </c>
      <c r="I15" s="101" t="s">
        <v>33</v>
      </c>
      <c r="J15" s="101"/>
      <c r="K15" s="101" t="s">
        <v>33</v>
      </c>
      <c r="L15" s="101" t="s">
        <v>33</v>
      </c>
      <c r="M15" s="102" t="s">
        <v>34</v>
      </c>
      <c r="N15" s="103"/>
      <c r="O15" s="103"/>
      <c r="P15" s="103"/>
      <c r="Q15" s="103"/>
      <c r="R15" s="103"/>
      <c r="S15" s="103"/>
      <c r="T15" s="103"/>
      <c r="U15" s="104"/>
      <c r="V15" s="104"/>
    </row>
    <row r="16" spans="1:22" ht="18.600000000000001" thickBot="1" x14ac:dyDescent="0.4">
      <c r="A16" s="105" t="s">
        <v>38</v>
      </c>
      <c r="B16" s="105"/>
      <c r="C16" s="106" t="s">
        <v>39</v>
      </c>
      <c r="D16" s="107" t="s">
        <v>32</v>
      </c>
      <c r="E16" s="108">
        <f>1*(118*14)/1000</f>
        <v>1.6519999999999999</v>
      </c>
      <c r="F16" s="109">
        <f>1*(118*14)/1000</f>
        <v>1.6519999999999999</v>
      </c>
      <c r="G16" s="110">
        <v>0</v>
      </c>
      <c r="H16" s="111" t="s">
        <v>33</v>
      </c>
      <c r="I16" s="111" t="s">
        <v>33</v>
      </c>
      <c r="J16" s="111"/>
      <c r="K16" s="111" t="s">
        <v>33</v>
      </c>
      <c r="L16" s="111" t="s">
        <v>33</v>
      </c>
      <c r="M16" s="112" t="s">
        <v>34</v>
      </c>
      <c r="N16" s="103"/>
      <c r="O16" s="103"/>
      <c r="P16" s="103"/>
      <c r="Q16" s="103"/>
      <c r="R16" s="103"/>
      <c r="S16" s="103"/>
      <c r="T16" s="103"/>
      <c r="U16" s="104"/>
      <c r="V16" s="104"/>
    </row>
    <row r="17" spans="1:30" ht="18.600000000000001" thickBot="1" x14ac:dyDescent="0.4">
      <c r="A17" s="90" t="s">
        <v>40</v>
      </c>
      <c r="B17" s="90"/>
      <c r="C17" s="91">
        <f>1/4</f>
        <v>0.25</v>
      </c>
      <c r="D17" s="92" t="s">
        <v>32</v>
      </c>
      <c r="E17" s="113">
        <v>2</v>
      </c>
      <c r="F17" s="114">
        <v>2</v>
      </c>
      <c r="G17" s="115">
        <v>0</v>
      </c>
      <c r="H17" s="101" t="s">
        <v>33</v>
      </c>
      <c r="I17" s="101" t="s">
        <v>33</v>
      </c>
      <c r="J17" s="101"/>
      <c r="K17" s="101" t="s">
        <v>33</v>
      </c>
      <c r="L17" s="101" t="s">
        <v>33</v>
      </c>
      <c r="M17" s="101" t="s">
        <v>34</v>
      </c>
      <c r="N17" s="116"/>
      <c r="O17" s="117"/>
      <c r="P17" s="117"/>
      <c r="Q17" s="117"/>
      <c r="R17" s="117"/>
      <c r="S17" s="117"/>
      <c r="T17" s="117"/>
      <c r="U17" s="118"/>
      <c r="V17" s="118"/>
    </row>
    <row r="18" spans="1:30" ht="70.2" thickBot="1" x14ac:dyDescent="0.4">
      <c r="A18" s="119" t="s">
        <v>41</v>
      </c>
      <c r="B18" s="119"/>
      <c r="C18" s="120" t="s">
        <v>39</v>
      </c>
      <c r="D18" s="121" t="s">
        <v>32</v>
      </c>
      <c r="E18" s="122">
        <v>1</v>
      </c>
      <c r="F18" s="123">
        <v>1</v>
      </c>
      <c r="G18" s="124">
        <v>0</v>
      </c>
      <c r="H18" s="125" t="s">
        <v>33</v>
      </c>
      <c r="I18" s="125" t="s">
        <v>33</v>
      </c>
      <c r="J18" s="125"/>
      <c r="K18" s="125" t="s">
        <v>33</v>
      </c>
      <c r="L18" s="125" t="s">
        <v>33</v>
      </c>
      <c r="M18" s="126" t="s">
        <v>34</v>
      </c>
      <c r="N18" s="127"/>
      <c r="O18" s="103"/>
      <c r="P18" s="103"/>
      <c r="Q18" s="103"/>
      <c r="R18" s="103"/>
      <c r="S18" s="103"/>
      <c r="T18" s="103"/>
      <c r="U18" s="118"/>
      <c r="V18" s="118"/>
    </row>
    <row r="19" spans="1:30" ht="18.600000000000001" thickBot="1" x14ac:dyDescent="0.4">
      <c r="A19" s="128" t="s">
        <v>42</v>
      </c>
      <c r="B19" s="129"/>
      <c r="C19" s="130"/>
      <c r="D19" s="130"/>
      <c r="E19" s="131"/>
      <c r="F19" s="132"/>
      <c r="G19" s="133"/>
      <c r="H19" s="134"/>
      <c r="I19" s="134"/>
      <c r="J19" s="135"/>
      <c r="K19" s="135"/>
      <c r="L19" s="135"/>
      <c r="M19" s="135"/>
      <c r="N19" s="130"/>
      <c r="O19" s="130"/>
      <c r="P19" s="130"/>
      <c r="Q19" s="130"/>
      <c r="R19" s="130"/>
      <c r="S19" s="130"/>
      <c r="T19" s="130"/>
      <c r="U19" s="136"/>
      <c r="V19" s="136"/>
    </row>
    <row r="20" spans="1:30" ht="83.4" thickBot="1" x14ac:dyDescent="0.3">
      <c r="A20" s="137" t="s">
        <v>43</v>
      </c>
      <c r="B20" s="138" t="s">
        <v>44</v>
      </c>
      <c r="C20" s="139" t="s">
        <v>45</v>
      </c>
      <c r="D20" s="140" t="s">
        <v>46</v>
      </c>
      <c r="E20" s="141"/>
      <c r="F20" s="142"/>
      <c r="G20" s="143"/>
      <c r="H20" s="144"/>
      <c r="I20" s="145"/>
      <c r="J20" s="146"/>
      <c r="K20" s="145"/>
      <c r="L20" s="145"/>
      <c r="M20" s="147"/>
      <c r="N20" s="148" t="s">
        <v>47</v>
      </c>
      <c r="O20" s="149"/>
      <c r="P20" s="142"/>
      <c r="Q20" s="149"/>
      <c r="R20" s="149"/>
      <c r="S20" s="149"/>
      <c r="T20" s="149"/>
      <c r="U20" s="48" t="s">
        <v>48</v>
      </c>
      <c r="V20" s="48" t="s">
        <v>49</v>
      </c>
    </row>
    <row r="21" spans="1:30" ht="97.2" thickBot="1" x14ac:dyDescent="0.3">
      <c r="A21" s="137" t="s">
        <v>50</v>
      </c>
      <c r="B21" s="138" t="s">
        <v>44</v>
      </c>
      <c r="C21" s="139" t="s">
        <v>51</v>
      </c>
      <c r="D21" s="140" t="s">
        <v>46</v>
      </c>
      <c r="E21" s="150"/>
      <c r="F21" s="151"/>
      <c r="G21" s="152"/>
      <c r="H21" s="153"/>
      <c r="I21" s="154"/>
      <c r="J21" s="155"/>
      <c r="K21" s="154"/>
      <c r="L21" s="154"/>
      <c r="M21" s="156"/>
      <c r="N21" s="157"/>
      <c r="O21" s="149"/>
      <c r="P21" s="151"/>
      <c r="Q21" s="149"/>
      <c r="R21" s="149"/>
      <c r="S21" s="149"/>
      <c r="T21" s="149"/>
      <c r="U21" s="48" t="s">
        <v>48</v>
      </c>
      <c r="V21" s="48" t="s">
        <v>49</v>
      </c>
    </row>
    <row r="22" spans="1:30" ht="111" thickBot="1" x14ac:dyDescent="0.3">
      <c r="A22" s="158" t="s">
        <v>52</v>
      </c>
      <c r="B22" s="158" t="s">
        <v>53</v>
      </c>
      <c r="C22" s="139" t="s">
        <v>54</v>
      </c>
      <c r="D22" s="140" t="s">
        <v>46</v>
      </c>
      <c r="E22" s="150"/>
      <c r="F22" s="159">
        <f>2*1</f>
        <v>2</v>
      </c>
      <c r="G22" s="152"/>
      <c r="H22" s="153"/>
      <c r="I22" s="154"/>
      <c r="J22" s="155"/>
      <c r="K22" s="154"/>
      <c r="L22" s="154"/>
      <c r="M22" s="156"/>
      <c r="N22" s="157"/>
      <c r="O22" s="149">
        <v>0.4</v>
      </c>
      <c r="P22" s="159">
        <f>2*1</f>
        <v>2</v>
      </c>
      <c r="Q22" s="159">
        <f t="shared" ref="Q22:S22" si="0">2*1</f>
        <v>2</v>
      </c>
      <c r="R22" s="159">
        <f t="shared" si="0"/>
        <v>2</v>
      </c>
      <c r="S22" s="159">
        <f t="shared" si="0"/>
        <v>2</v>
      </c>
      <c r="T22" s="159">
        <f>SUM(F22:S22)/5</f>
        <v>2.08</v>
      </c>
      <c r="U22" s="48" t="s">
        <v>55</v>
      </c>
      <c r="V22" s="48" t="s">
        <v>56</v>
      </c>
    </row>
    <row r="23" spans="1:30" ht="111" thickBot="1" x14ac:dyDescent="0.3">
      <c r="A23" s="158" t="s">
        <v>57</v>
      </c>
      <c r="B23" s="158" t="s">
        <v>58</v>
      </c>
      <c r="C23" s="139" t="s">
        <v>59</v>
      </c>
      <c r="D23" s="140" t="s">
        <v>60</v>
      </c>
      <c r="E23" s="150"/>
      <c r="F23" s="159">
        <f>10*1.05*F8</f>
        <v>14.116769825335844</v>
      </c>
      <c r="G23" s="152"/>
      <c r="H23" s="153"/>
      <c r="I23" s="154"/>
      <c r="J23" s="155"/>
      <c r="K23" s="154"/>
      <c r="L23" s="154"/>
      <c r="M23" s="156"/>
      <c r="N23" s="157"/>
      <c r="O23" s="149">
        <f>O22*0.5</f>
        <v>0.2</v>
      </c>
      <c r="P23" s="159">
        <f>10*1.05*P8</f>
        <v>12.790339037399686</v>
      </c>
      <c r="Q23" s="159">
        <f t="shared" ref="Q23:S23" si="1">10*1.05*Q8</f>
        <v>11.479465679977645</v>
      </c>
      <c r="R23" s="159">
        <f t="shared" si="1"/>
        <v>10.224002349043825</v>
      </c>
      <c r="S23" s="159">
        <f t="shared" si="1"/>
        <v>9.0239490445984032</v>
      </c>
      <c r="T23" s="159">
        <f>SUM(F23:S23)/5</f>
        <v>11.566905187271079</v>
      </c>
      <c r="U23" s="48" t="s">
        <v>61</v>
      </c>
      <c r="V23" s="48" t="s">
        <v>56</v>
      </c>
    </row>
    <row r="24" spans="1:30" ht="97.2" thickBot="1" x14ac:dyDescent="0.3">
      <c r="A24" s="158" t="s">
        <v>62</v>
      </c>
      <c r="B24" s="138" t="s">
        <v>63</v>
      </c>
      <c r="C24" s="139" t="s">
        <v>64</v>
      </c>
      <c r="D24" s="140" t="s">
        <v>60</v>
      </c>
      <c r="E24" s="150"/>
      <c r="F24" s="159">
        <f>30*1.05*F8</f>
        <v>42.350309476007531</v>
      </c>
      <c r="G24" s="152"/>
      <c r="H24" s="153"/>
      <c r="I24" s="154"/>
      <c r="J24" s="155"/>
      <c r="K24" s="154"/>
      <c r="L24" s="154"/>
      <c r="M24" s="156"/>
      <c r="N24" s="157"/>
      <c r="O24" s="149">
        <v>0.06</v>
      </c>
      <c r="P24" s="159">
        <f>30*1.05*P8</f>
        <v>38.371017112199063</v>
      </c>
      <c r="Q24" s="159">
        <f t="shared" ref="Q24:S24" si="2">30*1.05*Q8</f>
        <v>34.43839703993293</v>
      </c>
      <c r="R24" s="159">
        <f t="shared" si="2"/>
        <v>30.672007047131476</v>
      </c>
      <c r="S24" s="159">
        <f t="shared" si="2"/>
        <v>27.07184713379521</v>
      </c>
      <c r="T24" s="159">
        <f t="shared" ref="T24:T29" si="3">SUM(F24:S24)/5</f>
        <v>34.592715561813243</v>
      </c>
      <c r="U24" s="48" t="s">
        <v>65</v>
      </c>
      <c r="V24" s="48" t="s">
        <v>56</v>
      </c>
    </row>
    <row r="25" spans="1:30" ht="97.2" thickBot="1" x14ac:dyDescent="0.3">
      <c r="A25" s="158" t="s">
        <v>66</v>
      </c>
      <c r="B25" s="138" t="s">
        <v>63</v>
      </c>
      <c r="C25" s="139" t="s">
        <v>67</v>
      </c>
      <c r="D25" s="140" t="s">
        <v>60</v>
      </c>
      <c r="E25" s="150"/>
      <c r="F25" s="159">
        <f>1*1</f>
        <v>1</v>
      </c>
      <c r="G25" s="152"/>
      <c r="H25" s="153"/>
      <c r="I25" s="154"/>
      <c r="J25" s="155"/>
      <c r="K25" s="154"/>
      <c r="L25" s="154"/>
      <c r="M25" s="156"/>
      <c r="N25" s="157"/>
      <c r="O25" s="149">
        <v>0.03</v>
      </c>
      <c r="P25" s="159">
        <f>1*1</f>
        <v>1</v>
      </c>
      <c r="Q25" s="159">
        <f t="shared" ref="Q25:S25" si="4">1*1</f>
        <v>1</v>
      </c>
      <c r="R25" s="159">
        <f t="shared" si="4"/>
        <v>1</v>
      </c>
      <c r="S25" s="159">
        <f t="shared" si="4"/>
        <v>1</v>
      </c>
      <c r="T25" s="159">
        <f t="shared" si="3"/>
        <v>1.006</v>
      </c>
      <c r="U25" s="48" t="s">
        <v>68</v>
      </c>
      <c r="V25" s="48" t="s">
        <v>69</v>
      </c>
    </row>
    <row r="26" spans="1:30" ht="55.8" thickBot="1" x14ac:dyDescent="0.3">
      <c r="A26" s="158" t="s">
        <v>70</v>
      </c>
      <c r="B26" s="158"/>
      <c r="C26" s="139" t="s">
        <v>71</v>
      </c>
      <c r="D26" s="140" t="s">
        <v>72</v>
      </c>
      <c r="E26" s="150"/>
      <c r="F26" s="159">
        <f>3.8*1.05*F8</f>
        <v>5.3643725336276207</v>
      </c>
      <c r="G26" s="152"/>
      <c r="H26" s="153"/>
      <c r="I26" s="154"/>
      <c r="J26" s="155"/>
      <c r="K26" s="154"/>
      <c r="L26" s="154"/>
      <c r="M26" s="156"/>
      <c r="N26" s="157"/>
      <c r="O26" s="149">
        <v>0.36</v>
      </c>
      <c r="P26" s="159">
        <f>3.8*1.05*P8</f>
        <v>4.8603288342118809</v>
      </c>
      <c r="Q26" s="159">
        <f t="shared" ref="Q26:S26" si="5">3.8*1.05*Q8</f>
        <v>4.3621969583915048</v>
      </c>
      <c r="R26" s="159">
        <f t="shared" si="5"/>
        <v>3.8851208926366536</v>
      </c>
      <c r="S26" s="159">
        <f t="shared" si="5"/>
        <v>3.4291006369473931</v>
      </c>
      <c r="T26" s="159">
        <f t="shared" si="3"/>
        <v>4.4522239711630105</v>
      </c>
      <c r="U26" s="48" t="s">
        <v>73</v>
      </c>
      <c r="V26" s="48" t="s">
        <v>69</v>
      </c>
    </row>
    <row r="27" spans="1:30" ht="55.8" thickBot="1" x14ac:dyDescent="0.3">
      <c r="A27" s="158" t="s">
        <v>74</v>
      </c>
      <c r="B27" s="158"/>
      <c r="C27" s="139" t="s">
        <v>75</v>
      </c>
      <c r="D27" s="140" t="s">
        <v>72</v>
      </c>
      <c r="E27" s="150"/>
      <c r="F27" s="159">
        <v>0</v>
      </c>
      <c r="G27" s="152"/>
      <c r="H27" s="153"/>
      <c r="I27" s="154"/>
      <c r="J27" s="155"/>
      <c r="K27" s="154"/>
      <c r="L27" s="154"/>
      <c r="M27" s="156"/>
      <c r="N27" s="157"/>
      <c r="O27" s="149">
        <v>0.18</v>
      </c>
      <c r="P27" s="159">
        <v>0</v>
      </c>
      <c r="Q27" s="159">
        <v>0</v>
      </c>
      <c r="R27" s="159">
        <v>0</v>
      </c>
      <c r="S27" s="159">
        <v>0</v>
      </c>
      <c r="T27" s="159">
        <f t="shared" si="3"/>
        <v>3.5999999999999997E-2</v>
      </c>
      <c r="U27" s="48" t="s">
        <v>68</v>
      </c>
      <c r="V27" s="48" t="s">
        <v>69</v>
      </c>
    </row>
    <row r="28" spans="1:30" ht="42" thickBot="1" x14ac:dyDescent="0.3">
      <c r="A28" s="158" t="s">
        <v>76</v>
      </c>
      <c r="B28" s="158"/>
      <c r="C28" s="139" t="s">
        <v>71</v>
      </c>
      <c r="D28" s="140" t="s">
        <v>72</v>
      </c>
      <c r="E28" s="150"/>
      <c r="F28" s="159">
        <f>0.5*F8</f>
        <v>0.6722271345398021</v>
      </c>
      <c r="G28" s="152"/>
      <c r="H28" s="153"/>
      <c r="I28" s="154"/>
      <c r="J28" s="155"/>
      <c r="K28" s="154"/>
      <c r="L28" s="154"/>
      <c r="M28" s="156"/>
      <c r="N28" s="157"/>
      <c r="O28" s="149">
        <v>0.17</v>
      </c>
      <c r="P28" s="159">
        <f>0.5*P8</f>
        <v>0.60906376368569937</v>
      </c>
      <c r="Q28" s="159">
        <f t="shared" ref="Q28:S28" si="6">0.5*Q8</f>
        <v>0.5466412228560783</v>
      </c>
      <c r="R28" s="159">
        <f t="shared" si="6"/>
        <v>0.48685725471637264</v>
      </c>
      <c r="S28" s="159">
        <f t="shared" si="6"/>
        <v>0.42971185926659061</v>
      </c>
      <c r="T28" s="159">
        <f t="shared" si="3"/>
        <v>0.58290024701290855</v>
      </c>
      <c r="U28" s="48" t="s">
        <v>68</v>
      </c>
      <c r="V28" s="48" t="s">
        <v>69</v>
      </c>
    </row>
    <row r="29" spans="1:30" ht="55.8" thickBot="1" x14ac:dyDescent="0.3">
      <c r="A29" s="158" t="s">
        <v>77</v>
      </c>
      <c r="B29" s="158"/>
      <c r="C29" s="139" t="s">
        <v>75</v>
      </c>
      <c r="D29" s="140" t="s">
        <v>72</v>
      </c>
      <c r="E29" s="150"/>
      <c r="F29" s="159">
        <v>0</v>
      </c>
      <c r="G29" s="152"/>
      <c r="H29" s="153"/>
      <c r="I29" s="154"/>
      <c r="J29" s="155"/>
      <c r="K29" s="154"/>
      <c r="L29" s="154"/>
      <c r="M29" s="156"/>
      <c r="N29" s="157"/>
      <c r="O29" s="149">
        <v>8.5000000000000006E-2</v>
      </c>
      <c r="P29" s="159">
        <v>0</v>
      </c>
      <c r="Q29" s="159">
        <v>0</v>
      </c>
      <c r="R29" s="159">
        <v>0</v>
      </c>
      <c r="S29" s="159">
        <v>0</v>
      </c>
      <c r="T29" s="159">
        <f t="shared" si="3"/>
        <v>1.7000000000000001E-2</v>
      </c>
      <c r="U29" s="48" t="s">
        <v>68</v>
      </c>
      <c r="V29" s="48" t="s">
        <v>69</v>
      </c>
    </row>
    <row r="30" spans="1:30" ht="111" thickBot="1" x14ac:dyDescent="0.3">
      <c r="A30" s="160" t="s">
        <v>78</v>
      </c>
      <c r="B30" s="161" t="s">
        <v>79</v>
      </c>
      <c r="C30" s="139" t="s">
        <v>71</v>
      </c>
      <c r="D30" s="162" t="s">
        <v>72</v>
      </c>
      <c r="E30" s="163"/>
      <c r="F30" s="164">
        <f>6*1.05</f>
        <v>6.3000000000000007</v>
      </c>
      <c r="G30" s="165" t="s">
        <v>39</v>
      </c>
      <c r="H30" s="166"/>
      <c r="I30" s="166" t="s">
        <v>39</v>
      </c>
      <c r="J30" s="166"/>
      <c r="K30" s="166" t="s">
        <v>39</v>
      </c>
      <c r="L30" s="166" t="s">
        <v>80</v>
      </c>
      <c r="M30" s="167"/>
      <c r="N30" s="157"/>
      <c r="O30" s="149">
        <v>0.2</v>
      </c>
      <c r="P30" s="164">
        <f>6*1.05</f>
        <v>6.3000000000000007</v>
      </c>
      <c r="Q30" s="164">
        <f t="shared" ref="Q30:S30" si="7">6*1.05</f>
        <v>6.3000000000000007</v>
      </c>
      <c r="R30" s="164">
        <f t="shared" si="7"/>
        <v>6.3000000000000007</v>
      </c>
      <c r="S30" s="164">
        <f t="shared" si="7"/>
        <v>6.3000000000000007</v>
      </c>
      <c r="T30" s="164">
        <f>SUM(F30:S30)/5</f>
        <v>6.3400000000000007</v>
      </c>
      <c r="U30" s="48" t="s">
        <v>81</v>
      </c>
      <c r="V30" s="48" t="s">
        <v>49</v>
      </c>
      <c r="AD30" s="8">
        <f>40*1.8</f>
        <v>72</v>
      </c>
    </row>
    <row r="31" spans="1:30" ht="124.8" thickBot="1" x14ac:dyDescent="0.3">
      <c r="A31" s="160" t="s">
        <v>82</v>
      </c>
      <c r="B31" s="161" t="s">
        <v>83</v>
      </c>
      <c r="C31" s="139" t="s">
        <v>75</v>
      </c>
      <c r="D31" s="162" t="s">
        <v>72</v>
      </c>
      <c r="E31" s="163"/>
      <c r="F31" s="168"/>
      <c r="G31" s="165"/>
      <c r="H31" s="166"/>
      <c r="I31" s="166"/>
      <c r="J31" s="167"/>
      <c r="K31" s="167"/>
      <c r="L31" s="167"/>
      <c r="M31" s="167"/>
      <c r="N31" s="157"/>
      <c r="O31" s="149">
        <v>0.1</v>
      </c>
      <c r="P31" s="169"/>
      <c r="Q31" s="149"/>
      <c r="R31" s="149"/>
      <c r="S31" s="149"/>
      <c r="T31" s="149"/>
      <c r="U31" s="48" t="s">
        <v>68</v>
      </c>
      <c r="V31" s="48" t="s">
        <v>69</v>
      </c>
    </row>
    <row r="32" spans="1:30" ht="41.4" x14ac:dyDescent="0.25">
      <c r="A32" s="160" t="s">
        <v>84</v>
      </c>
      <c r="B32" s="161"/>
      <c r="C32" s="139" t="s">
        <v>71</v>
      </c>
      <c r="D32" s="162"/>
      <c r="E32" s="163"/>
      <c r="F32" s="168"/>
      <c r="G32" s="165"/>
      <c r="H32" s="166"/>
      <c r="I32" s="166"/>
      <c r="J32" s="167"/>
      <c r="K32" s="167"/>
      <c r="L32" s="167"/>
      <c r="M32" s="170"/>
      <c r="N32" s="157"/>
      <c r="O32" s="149">
        <v>1.7</v>
      </c>
      <c r="P32" s="168"/>
      <c r="Q32" s="171"/>
      <c r="R32" s="171"/>
      <c r="S32" s="171"/>
      <c r="T32" s="171"/>
      <c r="U32" s="48"/>
      <c r="V32" s="48" t="s">
        <v>49</v>
      </c>
    </row>
    <row r="33" spans="1:22" ht="54" thickBot="1" x14ac:dyDescent="0.3">
      <c r="A33" s="160" t="s">
        <v>85</v>
      </c>
      <c r="B33" s="161"/>
      <c r="C33" s="172" t="s">
        <v>54</v>
      </c>
      <c r="D33" s="162"/>
      <c r="E33" s="163"/>
      <c r="F33" s="168"/>
      <c r="G33" s="165"/>
      <c r="H33" s="166"/>
      <c r="I33" s="166"/>
      <c r="J33" s="167"/>
      <c r="K33" s="167"/>
      <c r="L33" s="167"/>
      <c r="M33" s="170"/>
      <c r="N33" s="157"/>
      <c r="O33" s="149">
        <v>0.85</v>
      </c>
      <c r="P33" s="151"/>
      <c r="Q33" s="149"/>
      <c r="R33" s="149"/>
      <c r="S33" s="149"/>
      <c r="T33" s="149"/>
      <c r="U33" s="48"/>
      <c r="V33" s="48" t="s">
        <v>49</v>
      </c>
    </row>
    <row r="34" spans="1:22" ht="69.599999999999994" thickBot="1" x14ac:dyDescent="0.3">
      <c r="A34" s="173" t="s">
        <v>86</v>
      </c>
      <c r="B34" s="161" t="s">
        <v>79</v>
      </c>
      <c r="C34" s="139" t="s">
        <v>45</v>
      </c>
      <c r="D34" s="162" t="s">
        <v>46</v>
      </c>
      <c r="E34" s="163"/>
      <c r="F34" s="164">
        <v>0.24</v>
      </c>
      <c r="G34" s="174"/>
      <c r="H34" s="175"/>
      <c r="I34" s="175"/>
      <c r="J34" s="175"/>
      <c r="K34" s="175"/>
      <c r="L34" s="175"/>
      <c r="M34" s="176"/>
      <c r="N34" s="157"/>
      <c r="O34" s="177"/>
      <c r="P34" s="164">
        <v>0.24</v>
      </c>
      <c r="Q34" s="164">
        <v>0.24</v>
      </c>
      <c r="R34" s="164">
        <v>0.24</v>
      </c>
      <c r="S34" s="164">
        <v>0.24</v>
      </c>
      <c r="T34" s="164">
        <f t="shared" ref="T34:T68" si="8">SUM(F34:S34)/5</f>
        <v>0.24</v>
      </c>
      <c r="U34" s="48" t="s">
        <v>48</v>
      </c>
      <c r="V34" s="48" t="s">
        <v>49</v>
      </c>
    </row>
    <row r="35" spans="1:22" ht="24" x14ac:dyDescent="0.25">
      <c r="A35" s="178" t="s">
        <v>87</v>
      </c>
      <c r="B35" s="161" t="s">
        <v>83</v>
      </c>
      <c r="C35" s="139" t="s">
        <v>51</v>
      </c>
      <c r="D35" s="162" t="s">
        <v>46</v>
      </c>
      <c r="E35" s="163"/>
      <c r="F35" s="168"/>
      <c r="G35" s="174"/>
      <c r="H35" s="175"/>
      <c r="I35" s="175"/>
      <c r="J35" s="175"/>
      <c r="K35" s="175"/>
      <c r="L35" s="175"/>
      <c r="M35" s="176"/>
      <c r="N35" s="157"/>
      <c r="O35" s="177"/>
      <c r="P35" s="177"/>
      <c r="Q35" s="177"/>
      <c r="R35" s="177"/>
      <c r="S35" s="177"/>
      <c r="T35" s="177">
        <f t="shared" si="8"/>
        <v>0</v>
      </c>
      <c r="U35" s="48" t="s">
        <v>48</v>
      </c>
      <c r="V35" s="48" t="s">
        <v>49</v>
      </c>
    </row>
    <row r="36" spans="1:22" ht="24" x14ac:dyDescent="0.25">
      <c r="A36" s="178" t="s">
        <v>88</v>
      </c>
      <c r="B36" s="178"/>
      <c r="C36" s="179" t="s">
        <v>89</v>
      </c>
      <c r="D36" s="180"/>
      <c r="E36" s="163"/>
      <c r="F36" s="168"/>
      <c r="G36" s="165"/>
      <c r="H36" s="166"/>
      <c r="I36" s="166"/>
      <c r="J36" s="167"/>
      <c r="K36" s="167"/>
      <c r="L36" s="167"/>
      <c r="M36" s="167"/>
      <c r="N36" s="157"/>
      <c r="O36" s="177"/>
      <c r="P36" s="181"/>
      <c r="Q36" s="181"/>
      <c r="R36" s="181"/>
      <c r="S36" s="181"/>
      <c r="T36" s="181">
        <f t="shared" si="8"/>
        <v>0</v>
      </c>
      <c r="U36" s="48" t="s">
        <v>48</v>
      </c>
      <c r="V36" s="48" t="s">
        <v>49</v>
      </c>
    </row>
    <row r="37" spans="1:22" ht="82.8" x14ac:dyDescent="0.25">
      <c r="A37" s="173" t="s">
        <v>90</v>
      </c>
      <c r="B37" s="160"/>
      <c r="C37" s="179" t="s">
        <v>91</v>
      </c>
      <c r="D37" s="162" t="s">
        <v>46</v>
      </c>
      <c r="E37" s="163"/>
      <c r="F37" s="164">
        <v>2.2000000000000002</v>
      </c>
      <c r="G37" s="165" t="s">
        <v>39</v>
      </c>
      <c r="H37" s="166"/>
      <c r="I37" s="166"/>
      <c r="J37" s="167"/>
      <c r="K37" s="167"/>
      <c r="L37" s="167"/>
      <c r="M37" s="167"/>
      <c r="N37" s="157"/>
      <c r="O37" s="177"/>
      <c r="P37" s="164">
        <v>2.2000000000000002</v>
      </c>
      <c r="Q37" s="164">
        <v>2.2000000000000002</v>
      </c>
      <c r="R37" s="164">
        <v>2.2000000000000002</v>
      </c>
      <c r="S37" s="164">
        <v>2.2000000000000002</v>
      </c>
      <c r="T37" s="164">
        <f t="shared" si="8"/>
        <v>2.2000000000000002</v>
      </c>
      <c r="U37" s="48" t="s">
        <v>48</v>
      </c>
      <c r="V37" s="48" t="s">
        <v>49</v>
      </c>
    </row>
    <row r="38" spans="1:22" ht="82.8" x14ac:dyDescent="0.25">
      <c r="A38" s="173" t="s">
        <v>92</v>
      </c>
      <c r="B38" s="160"/>
      <c r="C38" s="179" t="s">
        <v>91</v>
      </c>
      <c r="D38" s="162" t="s">
        <v>46</v>
      </c>
      <c r="E38" s="163"/>
      <c r="F38" s="164">
        <v>0</v>
      </c>
      <c r="G38" s="165"/>
      <c r="H38" s="182"/>
      <c r="I38" s="166"/>
      <c r="J38" s="167"/>
      <c r="K38" s="167"/>
      <c r="L38" s="167"/>
      <c r="M38" s="167"/>
      <c r="N38" s="157"/>
      <c r="O38" s="177"/>
      <c r="P38" s="164">
        <v>0</v>
      </c>
      <c r="Q38" s="164">
        <v>0</v>
      </c>
      <c r="R38" s="164">
        <v>0</v>
      </c>
      <c r="S38" s="164">
        <v>0</v>
      </c>
      <c r="T38" s="164">
        <f t="shared" si="8"/>
        <v>0</v>
      </c>
      <c r="U38" s="48" t="s">
        <v>48</v>
      </c>
      <c r="V38" s="48" t="s">
        <v>49</v>
      </c>
    </row>
    <row r="39" spans="1:22" ht="69" x14ac:dyDescent="0.25">
      <c r="A39" s="173" t="s">
        <v>93</v>
      </c>
      <c r="B39" s="161"/>
      <c r="C39" s="179" t="s">
        <v>91</v>
      </c>
      <c r="D39" s="162" t="s">
        <v>46</v>
      </c>
      <c r="E39" s="183"/>
      <c r="F39" s="184">
        <v>83.77</v>
      </c>
      <c r="G39" s="185" t="s">
        <v>39</v>
      </c>
      <c r="H39" s="182" t="s">
        <v>39</v>
      </c>
      <c r="I39" s="166"/>
      <c r="J39" s="167"/>
      <c r="K39" s="167"/>
      <c r="L39" s="167" t="s">
        <v>39</v>
      </c>
      <c r="M39" s="167"/>
      <c r="N39" s="157"/>
      <c r="O39" s="177"/>
      <c r="P39" s="184">
        <v>75.900000000000006</v>
      </c>
      <c r="Q39" s="184">
        <v>68.12</v>
      </c>
      <c r="R39" s="184">
        <v>60.67</v>
      </c>
      <c r="S39" s="184">
        <f t="shared" ref="S39" si="9">58.5*1.05</f>
        <v>61.425000000000004</v>
      </c>
      <c r="T39" s="184">
        <f t="shared" si="8"/>
        <v>69.977000000000004</v>
      </c>
      <c r="U39" s="48" t="s">
        <v>81</v>
      </c>
      <c r="V39" s="48" t="s">
        <v>49</v>
      </c>
    </row>
    <row r="40" spans="1:22" ht="48" x14ac:dyDescent="0.25">
      <c r="A40" s="186" t="s">
        <v>94</v>
      </c>
      <c r="B40" s="187"/>
      <c r="C40" s="179" t="s">
        <v>91</v>
      </c>
      <c r="D40" s="162" t="s">
        <v>46</v>
      </c>
      <c r="E40" s="188"/>
      <c r="F40" s="189">
        <f>3.76*1.05</f>
        <v>3.948</v>
      </c>
      <c r="G40" s="185" t="s">
        <v>39</v>
      </c>
      <c r="H40" s="182" t="s">
        <v>39</v>
      </c>
      <c r="I40" s="166"/>
      <c r="J40" s="167"/>
      <c r="K40" s="167"/>
      <c r="L40" s="166" t="s">
        <v>39</v>
      </c>
      <c r="M40" s="190" t="s">
        <v>39</v>
      </c>
      <c r="N40" s="157"/>
      <c r="O40" s="177"/>
      <c r="P40" s="189">
        <f>3.76*1.05</f>
        <v>3.948</v>
      </c>
      <c r="Q40" s="189">
        <f t="shared" ref="Q40:S40" si="10">3.76*1.05</f>
        <v>3.948</v>
      </c>
      <c r="R40" s="189">
        <f t="shared" si="10"/>
        <v>3.948</v>
      </c>
      <c r="S40" s="189">
        <f t="shared" si="10"/>
        <v>3.948</v>
      </c>
      <c r="T40" s="189">
        <f t="shared" si="8"/>
        <v>3.9479999999999995</v>
      </c>
      <c r="U40" s="48" t="s">
        <v>81</v>
      </c>
      <c r="V40" s="48" t="s">
        <v>49</v>
      </c>
    </row>
    <row r="41" spans="1:22" s="195" customFormat="1" ht="24" x14ac:dyDescent="0.25">
      <c r="A41" s="191" t="s">
        <v>95</v>
      </c>
      <c r="B41" s="191"/>
      <c r="C41" s="172"/>
      <c r="D41" s="162"/>
      <c r="E41" s="163"/>
      <c r="F41" s="168"/>
      <c r="G41" s="192"/>
      <c r="H41" s="193"/>
      <c r="I41" s="193"/>
      <c r="J41" s="193"/>
      <c r="K41" s="193"/>
      <c r="L41" s="193"/>
      <c r="M41" s="194"/>
      <c r="N41" s="157"/>
      <c r="O41" s="177"/>
      <c r="P41" s="168"/>
      <c r="Q41" s="168"/>
      <c r="R41" s="168"/>
      <c r="S41" s="168"/>
      <c r="T41" s="168">
        <f t="shared" si="8"/>
        <v>0</v>
      </c>
      <c r="U41" s="48" t="s">
        <v>48</v>
      </c>
      <c r="V41" s="48" t="s">
        <v>49</v>
      </c>
    </row>
    <row r="42" spans="1:22" ht="69" x14ac:dyDescent="0.25">
      <c r="A42" s="196" t="s">
        <v>96</v>
      </c>
      <c r="B42" s="160" t="s">
        <v>97</v>
      </c>
      <c r="C42" s="179" t="s">
        <v>45</v>
      </c>
      <c r="D42" s="162" t="s">
        <v>46</v>
      </c>
      <c r="E42" s="163"/>
      <c r="F42" s="164">
        <v>0.35</v>
      </c>
      <c r="G42" s="174"/>
      <c r="H42" s="175"/>
      <c r="I42" s="175"/>
      <c r="J42" s="175"/>
      <c r="K42" s="175"/>
      <c r="L42" s="175"/>
      <c r="M42" s="176"/>
      <c r="N42" s="157"/>
      <c r="O42" s="177"/>
      <c r="P42" s="164">
        <v>0.35</v>
      </c>
      <c r="Q42" s="164">
        <v>0.35</v>
      </c>
      <c r="R42" s="164">
        <v>0.35</v>
      </c>
      <c r="S42" s="164">
        <v>0.35</v>
      </c>
      <c r="T42" s="164">
        <f t="shared" si="8"/>
        <v>0.35</v>
      </c>
      <c r="U42" s="48" t="s">
        <v>48</v>
      </c>
      <c r="V42" s="48" t="s">
        <v>49</v>
      </c>
    </row>
    <row r="43" spans="1:22" ht="69" x14ac:dyDescent="0.25">
      <c r="A43" s="196" t="s">
        <v>98</v>
      </c>
      <c r="B43" s="160" t="s">
        <v>99</v>
      </c>
      <c r="C43" s="179" t="s">
        <v>45</v>
      </c>
      <c r="D43" s="162" t="s">
        <v>46</v>
      </c>
      <c r="E43" s="163"/>
      <c r="F43" s="164">
        <v>0.21</v>
      </c>
      <c r="G43" s="174"/>
      <c r="H43" s="175"/>
      <c r="I43" s="175"/>
      <c r="J43" s="175"/>
      <c r="K43" s="175"/>
      <c r="L43" s="175"/>
      <c r="M43" s="176"/>
      <c r="N43" s="157"/>
      <c r="O43" s="177"/>
      <c r="P43" s="164">
        <v>0.21</v>
      </c>
      <c r="Q43" s="164">
        <v>0.21</v>
      </c>
      <c r="R43" s="164">
        <v>0.21</v>
      </c>
      <c r="S43" s="164">
        <v>0.21</v>
      </c>
      <c r="T43" s="164">
        <f t="shared" si="8"/>
        <v>0.21000000000000002</v>
      </c>
      <c r="U43" s="48" t="s">
        <v>48</v>
      </c>
      <c r="V43" s="48" t="s">
        <v>49</v>
      </c>
    </row>
    <row r="44" spans="1:22" ht="97.2" thickBot="1" x14ac:dyDescent="0.3">
      <c r="A44" s="196" t="s">
        <v>100</v>
      </c>
      <c r="B44" s="160" t="s">
        <v>101</v>
      </c>
      <c r="C44" s="179" t="s">
        <v>45</v>
      </c>
      <c r="D44" s="162" t="s">
        <v>46</v>
      </c>
      <c r="E44" s="163"/>
      <c r="F44" s="164">
        <v>0.35</v>
      </c>
      <c r="G44" s="174"/>
      <c r="H44" s="175"/>
      <c r="I44" s="175"/>
      <c r="J44" s="175"/>
      <c r="K44" s="175"/>
      <c r="L44" s="175"/>
      <c r="M44" s="176"/>
      <c r="N44" s="157"/>
      <c r="O44" s="177"/>
      <c r="P44" s="164">
        <v>0.35</v>
      </c>
      <c r="Q44" s="164">
        <v>0.35</v>
      </c>
      <c r="R44" s="164">
        <v>0.35</v>
      </c>
      <c r="S44" s="164">
        <v>0.35</v>
      </c>
      <c r="T44" s="164">
        <f t="shared" si="8"/>
        <v>0.35</v>
      </c>
      <c r="U44" s="48" t="s">
        <v>48</v>
      </c>
      <c r="V44" s="48" t="s">
        <v>49</v>
      </c>
    </row>
    <row r="45" spans="1:22" ht="83.4" thickBot="1" x14ac:dyDescent="0.3">
      <c r="A45" s="196" t="s">
        <v>102</v>
      </c>
      <c r="B45" s="160"/>
      <c r="C45" s="139" t="s">
        <v>51</v>
      </c>
      <c r="D45" s="162" t="s">
        <v>46</v>
      </c>
      <c r="E45" s="163"/>
      <c r="F45" s="164">
        <f>F42/2</f>
        <v>0.17499999999999999</v>
      </c>
      <c r="G45" s="174"/>
      <c r="H45" s="175"/>
      <c r="I45" s="175"/>
      <c r="J45" s="175"/>
      <c r="K45" s="175"/>
      <c r="L45" s="175"/>
      <c r="M45" s="176"/>
      <c r="N45" s="157"/>
      <c r="O45" s="177"/>
      <c r="P45" s="164">
        <f>P42/2</f>
        <v>0.17499999999999999</v>
      </c>
      <c r="Q45" s="164">
        <f t="shared" ref="Q45:S47" si="11">Q42/2</f>
        <v>0.17499999999999999</v>
      </c>
      <c r="R45" s="164">
        <f t="shared" si="11"/>
        <v>0.17499999999999999</v>
      </c>
      <c r="S45" s="164">
        <f t="shared" si="11"/>
        <v>0.17499999999999999</v>
      </c>
      <c r="T45" s="164">
        <f t="shared" si="8"/>
        <v>0.17499999999999999</v>
      </c>
      <c r="U45" s="48" t="s">
        <v>103</v>
      </c>
      <c r="V45" s="48" t="s">
        <v>104</v>
      </c>
    </row>
    <row r="46" spans="1:22" ht="83.4" thickBot="1" x14ac:dyDescent="0.3">
      <c r="A46" s="196" t="s">
        <v>105</v>
      </c>
      <c r="B46" s="160"/>
      <c r="C46" s="139" t="s">
        <v>106</v>
      </c>
      <c r="D46" s="162" t="s">
        <v>107</v>
      </c>
      <c r="E46" s="163"/>
      <c r="F46" s="164">
        <f>F43/2</f>
        <v>0.105</v>
      </c>
      <c r="G46" s="174"/>
      <c r="H46" s="175"/>
      <c r="I46" s="175"/>
      <c r="J46" s="175"/>
      <c r="K46" s="175"/>
      <c r="L46" s="175"/>
      <c r="M46" s="176"/>
      <c r="N46" s="157"/>
      <c r="O46" s="177"/>
      <c r="P46" s="164">
        <f>P43/2</f>
        <v>0.105</v>
      </c>
      <c r="Q46" s="164">
        <f t="shared" si="11"/>
        <v>0.105</v>
      </c>
      <c r="R46" s="164">
        <f t="shared" si="11"/>
        <v>0.105</v>
      </c>
      <c r="S46" s="164">
        <f t="shared" si="11"/>
        <v>0.105</v>
      </c>
      <c r="T46" s="164">
        <f t="shared" si="8"/>
        <v>0.10500000000000001</v>
      </c>
      <c r="U46" s="48" t="s">
        <v>48</v>
      </c>
      <c r="V46" s="48" t="s">
        <v>49</v>
      </c>
    </row>
    <row r="47" spans="1:22" ht="82.8" x14ac:dyDescent="0.25">
      <c r="A47" s="196" t="s">
        <v>108</v>
      </c>
      <c r="B47" s="160"/>
      <c r="C47" s="139" t="s">
        <v>51</v>
      </c>
      <c r="D47" s="162" t="s">
        <v>46</v>
      </c>
      <c r="E47" s="163"/>
      <c r="F47" s="164">
        <f>F44/2</f>
        <v>0.17499999999999999</v>
      </c>
      <c r="G47" s="174">
        <f>SUM(F42:F47)</f>
        <v>1.365</v>
      </c>
      <c r="H47" s="175"/>
      <c r="I47" s="175"/>
      <c r="J47" s="175"/>
      <c r="K47" s="175"/>
      <c r="L47" s="175"/>
      <c r="M47" s="176"/>
      <c r="N47" s="157"/>
      <c r="O47" s="177"/>
      <c r="P47" s="164">
        <f>P44/2</f>
        <v>0.17499999999999999</v>
      </c>
      <c r="Q47" s="164">
        <f t="shared" si="11"/>
        <v>0.17499999999999999</v>
      </c>
      <c r="R47" s="164">
        <f t="shared" si="11"/>
        <v>0.17499999999999999</v>
      </c>
      <c r="S47" s="164">
        <f t="shared" si="11"/>
        <v>0.17499999999999999</v>
      </c>
      <c r="T47" s="164">
        <f t="shared" si="8"/>
        <v>0.44799999999999995</v>
      </c>
      <c r="U47" s="48" t="s">
        <v>48</v>
      </c>
      <c r="V47" s="48" t="s">
        <v>49</v>
      </c>
    </row>
    <row r="48" spans="1:22" s="195" customFormat="1" ht="24" x14ac:dyDescent="0.25">
      <c r="A48" s="197" t="s">
        <v>109</v>
      </c>
      <c r="B48" s="191"/>
      <c r="C48" s="179"/>
      <c r="D48" s="162"/>
      <c r="E48" s="163"/>
      <c r="F48" s="168"/>
      <c r="G48" s="192"/>
      <c r="H48" s="193"/>
      <c r="I48" s="193"/>
      <c r="J48" s="193"/>
      <c r="K48" s="193"/>
      <c r="L48" s="193"/>
      <c r="M48" s="194"/>
      <c r="N48" s="157"/>
      <c r="O48" s="177"/>
      <c r="P48" s="168"/>
      <c r="Q48" s="168"/>
      <c r="R48" s="168"/>
      <c r="S48" s="168"/>
      <c r="T48" s="168"/>
      <c r="U48" s="198"/>
      <c r="V48" s="48" t="s">
        <v>49</v>
      </c>
    </row>
    <row r="49" spans="1:22" ht="41.4" x14ac:dyDescent="0.25">
      <c r="A49" s="196" t="s">
        <v>110</v>
      </c>
      <c r="B49" s="160" t="s">
        <v>111</v>
      </c>
      <c r="C49" s="179" t="s">
        <v>45</v>
      </c>
      <c r="D49" s="162" t="s">
        <v>46</v>
      </c>
      <c r="E49" s="163"/>
      <c r="F49" s="199">
        <v>0.5</v>
      </c>
      <c r="G49" s="174"/>
      <c r="H49" s="175"/>
      <c r="I49" s="175"/>
      <c r="J49" s="175"/>
      <c r="K49" s="175"/>
      <c r="L49" s="175"/>
      <c r="M49" s="176"/>
      <c r="N49" s="157"/>
      <c r="O49" s="177"/>
      <c r="P49" s="199">
        <v>0.5</v>
      </c>
      <c r="Q49" s="199">
        <v>0.5</v>
      </c>
      <c r="R49" s="199">
        <v>0.5</v>
      </c>
      <c r="S49" s="199">
        <v>0.5</v>
      </c>
      <c r="T49" s="199">
        <f t="shared" si="8"/>
        <v>0.5</v>
      </c>
      <c r="U49" s="118" t="s">
        <v>112</v>
      </c>
      <c r="V49" s="48" t="s">
        <v>49</v>
      </c>
    </row>
    <row r="50" spans="1:22" ht="41.4" x14ac:dyDescent="0.25">
      <c r="A50" s="196" t="s">
        <v>113</v>
      </c>
      <c r="B50" s="160" t="s">
        <v>114</v>
      </c>
      <c r="C50" s="179" t="s">
        <v>45</v>
      </c>
      <c r="D50" s="162" t="s">
        <v>46</v>
      </c>
      <c r="E50" s="163">
        <v>2.95</v>
      </c>
      <c r="F50" s="199">
        <v>2.0499999999999998</v>
      </c>
      <c r="G50" s="174"/>
      <c r="H50" s="175"/>
      <c r="I50" s="175"/>
      <c r="J50" s="175"/>
      <c r="K50" s="175"/>
      <c r="L50" s="175"/>
      <c r="M50" s="176"/>
      <c r="N50" s="157"/>
      <c r="O50" s="177"/>
      <c r="P50" s="199">
        <v>2.0499999999999998</v>
      </c>
      <c r="Q50" s="199">
        <v>2.0499999999999998</v>
      </c>
      <c r="R50" s="199">
        <v>2.0499999999999998</v>
      </c>
      <c r="S50" s="199">
        <v>2.0499999999999998</v>
      </c>
      <c r="T50" s="199">
        <f t="shared" si="8"/>
        <v>2.0499999999999998</v>
      </c>
      <c r="U50" s="118" t="s">
        <v>112</v>
      </c>
      <c r="V50" s="48" t="s">
        <v>49</v>
      </c>
    </row>
    <row r="51" spans="1:22" ht="41.4" x14ac:dyDescent="0.25">
      <c r="A51" s="196" t="s">
        <v>115</v>
      </c>
      <c r="B51" s="160" t="s">
        <v>116</v>
      </c>
      <c r="C51" s="179" t="s">
        <v>45</v>
      </c>
      <c r="D51" s="162" t="s">
        <v>46</v>
      </c>
      <c r="E51" s="163"/>
      <c r="F51" s="199">
        <v>2.1</v>
      </c>
      <c r="G51" s="174"/>
      <c r="H51" s="175"/>
      <c r="I51" s="175"/>
      <c r="J51" s="175"/>
      <c r="K51" s="175"/>
      <c r="L51" s="175"/>
      <c r="M51" s="176"/>
      <c r="N51" s="157"/>
      <c r="O51" s="177"/>
      <c r="P51" s="199">
        <v>2.1</v>
      </c>
      <c r="Q51" s="199">
        <v>2.1</v>
      </c>
      <c r="R51" s="199">
        <v>2.1</v>
      </c>
      <c r="S51" s="199">
        <v>2.1</v>
      </c>
      <c r="T51" s="199">
        <f t="shared" si="8"/>
        <v>2.1</v>
      </c>
      <c r="U51" s="118" t="s">
        <v>112</v>
      </c>
      <c r="V51" s="48" t="s">
        <v>49</v>
      </c>
    </row>
    <row r="52" spans="1:22" ht="55.2" x14ac:dyDescent="0.25">
      <c r="A52" s="196" t="s">
        <v>117</v>
      </c>
      <c r="B52" s="160" t="s">
        <v>118</v>
      </c>
      <c r="C52" s="179" t="s">
        <v>45</v>
      </c>
      <c r="D52" s="162" t="s">
        <v>46</v>
      </c>
      <c r="E52" s="163"/>
      <c r="F52" s="199">
        <v>5</v>
      </c>
      <c r="G52" s="174">
        <f>SUM(F49:F52)</f>
        <v>9.65</v>
      </c>
      <c r="H52" s="175"/>
      <c r="I52" s="175"/>
      <c r="J52" s="175"/>
      <c r="K52" s="175"/>
      <c r="L52" s="175"/>
      <c r="M52" s="176"/>
      <c r="N52" s="157"/>
      <c r="O52" s="177"/>
      <c r="P52" s="199">
        <v>5</v>
      </c>
      <c r="Q52" s="199">
        <v>5</v>
      </c>
      <c r="R52" s="199">
        <v>5</v>
      </c>
      <c r="S52" s="199">
        <v>5</v>
      </c>
      <c r="T52" s="199">
        <f t="shared" si="8"/>
        <v>6.93</v>
      </c>
      <c r="U52" s="118" t="s">
        <v>112</v>
      </c>
      <c r="V52" s="48" t="s">
        <v>49</v>
      </c>
    </row>
    <row r="53" spans="1:22" ht="27.6" x14ac:dyDescent="0.25">
      <c r="A53" s="200" t="s">
        <v>119</v>
      </c>
      <c r="B53" s="160"/>
      <c r="C53" s="179"/>
      <c r="D53" s="162"/>
      <c r="E53" s="163"/>
      <c r="F53" s="168"/>
      <c r="G53" s="192"/>
      <c r="H53" s="193"/>
      <c r="I53" s="193"/>
      <c r="J53" s="193"/>
      <c r="K53" s="193"/>
      <c r="L53" s="193"/>
      <c r="M53" s="194"/>
      <c r="N53" s="157"/>
      <c r="O53" s="177"/>
      <c r="P53" s="177"/>
      <c r="Q53" s="177"/>
      <c r="R53" s="177"/>
      <c r="S53" s="177"/>
      <c r="T53" s="177">
        <f t="shared" si="8"/>
        <v>0</v>
      </c>
      <c r="U53" s="118"/>
      <c r="V53" s="48" t="s">
        <v>49</v>
      </c>
    </row>
    <row r="54" spans="1:22" ht="27.6" x14ac:dyDescent="0.25">
      <c r="A54" s="161" t="s">
        <v>120</v>
      </c>
      <c r="B54" s="161"/>
      <c r="C54" s="172" t="s">
        <v>89</v>
      </c>
      <c r="D54" s="162"/>
      <c r="E54" s="163"/>
      <c r="F54" s="168"/>
      <c r="G54" s="201"/>
      <c r="H54" s="193"/>
      <c r="I54" s="193"/>
      <c r="J54" s="193"/>
      <c r="K54" s="193"/>
      <c r="L54" s="193"/>
      <c r="M54" s="202"/>
      <c r="N54" s="157"/>
      <c r="O54" s="177"/>
      <c r="P54" s="203"/>
      <c r="Q54" s="203"/>
      <c r="R54" s="203"/>
      <c r="S54" s="203"/>
      <c r="T54" s="203">
        <f t="shared" si="8"/>
        <v>0</v>
      </c>
      <c r="U54" s="204" t="s">
        <v>121</v>
      </c>
      <c r="V54" s="48" t="s">
        <v>49</v>
      </c>
    </row>
    <row r="55" spans="1:22" ht="55.2" x14ac:dyDescent="0.25">
      <c r="A55" s="161" t="s">
        <v>122</v>
      </c>
      <c r="B55" s="161"/>
      <c r="C55" s="172" t="s">
        <v>89</v>
      </c>
      <c r="D55" s="162"/>
      <c r="E55" s="205"/>
      <c r="F55" s="206"/>
      <c r="G55" s="201"/>
      <c r="H55" s="193"/>
      <c r="I55" s="193"/>
      <c r="J55" s="193"/>
      <c r="K55" s="193"/>
      <c r="L55" s="193"/>
      <c r="M55" s="202"/>
      <c r="N55" s="157"/>
      <c r="O55" s="177"/>
      <c r="P55" s="203"/>
      <c r="Q55" s="203"/>
      <c r="R55" s="203"/>
      <c r="S55" s="203"/>
      <c r="T55" s="203">
        <f t="shared" si="8"/>
        <v>0</v>
      </c>
      <c r="U55" s="207" t="s">
        <v>121</v>
      </c>
      <c r="V55" s="48" t="s">
        <v>49</v>
      </c>
    </row>
    <row r="56" spans="1:22" ht="55.2" x14ac:dyDescent="0.25">
      <c r="A56" s="161" t="s">
        <v>123</v>
      </c>
      <c r="B56" s="161"/>
      <c r="C56" s="172" t="s">
        <v>89</v>
      </c>
      <c r="D56" s="162"/>
      <c r="E56" s="205"/>
      <c r="F56" s="206"/>
      <c r="G56" s="201"/>
      <c r="H56" s="193"/>
      <c r="I56" s="193"/>
      <c r="J56" s="193"/>
      <c r="K56" s="193"/>
      <c r="L56" s="193"/>
      <c r="M56" s="202"/>
      <c r="N56" s="177"/>
      <c r="O56" s="177"/>
      <c r="P56" s="208"/>
      <c r="Q56" s="177"/>
      <c r="R56" s="177"/>
      <c r="S56" s="177"/>
      <c r="T56" s="177">
        <f t="shared" si="8"/>
        <v>0</v>
      </c>
      <c r="U56" s="207" t="s">
        <v>121</v>
      </c>
      <c r="V56" s="48" t="s">
        <v>49</v>
      </c>
    </row>
    <row r="57" spans="1:22" ht="41.4" x14ac:dyDescent="0.25">
      <c r="A57" s="209" t="s">
        <v>124</v>
      </c>
      <c r="B57" s="161"/>
      <c r="C57" s="179" t="s">
        <v>91</v>
      </c>
      <c r="D57" s="162" t="s">
        <v>46</v>
      </c>
      <c r="E57" s="163"/>
      <c r="F57" s="168">
        <f>0.8</f>
        <v>0.8</v>
      </c>
      <c r="G57" s="201" t="s">
        <v>39</v>
      </c>
      <c r="H57" s="193" t="s">
        <v>39</v>
      </c>
      <c r="I57" s="193" t="s">
        <v>39</v>
      </c>
      <c r="J57" s="193"/>
      <c r="K57" s="193"/>
      <c r="L57" s="193" t="s">
        <v>39</v>
      </c>
      <c r="M57" s="202" t="s">
        <v>39</v>
      </c>
      <c r="N57" s="210"/>
      <c r="O57" s="177"/>
      <c r="P57" s="168">
        <f>0.8</f>
        <v>0.8</v>
      </c>
      <c r="Q57" s="168">
        <f>0.8</f>
        <v>0.8</v>
      </c>
      <c r="R57" s="168">
        <f t="shared" ref="R57:S57" si="12">0.8</f>
        <v>0.8</v>
      </c>
      <c r="S57" s="168">
        <f t="shared" si="12"/>
        <v>0.8</v>
      </c>
      <c r="T57" s="168">
        <f t="shared" si="8"/>
        <v>0.8</v>
      </c>
      <c r="U57" s="48" t="s">
        <v>125</v>
      </c>
      <c r="V57" s="48" t="s">
        <v>49</v>
      </c>
    </row>
    <row r="58" spans="1:22" ht="27.6" x14ac:dyDescent="0.25">
      <c r="A58" s="161" t="s">
        <v>126</v>
      </c>
      <c r="B58" s="161"/>
      <c r="C58" s="211" t="s">
        <v>89</v>
      </c>
      <c r="D58" s="212"/>
      <c r="E58" s="183"/>
      <c r="F58" s="213"/>
      <c r="G58" s="201"/>
      <c r="H58" s="193"/>
      <c r="I58" s="193"/>
      <c r="J58" s="193"/>
      <c r="K58" s="193"/>
      <c r="L58" s="193"/>
      <c r="M58" s="202"/>
      <c r="N58" s="210"/>
      <c r="O58" s="177"/>
      <c r="P58" s="213"/>
      <c r="Q58" s="213"/>
      <c r="R58" s="213"/>
      <c r="S58" s="213"/>
      <c r="T58" s="213">
        <f t="shared" si="8"/>
        <v>0</v>
      </c>
      <c r="U58" s="214" t="s">
        <v>121</v>
      </c>
      <c r="V58" s="48" t="s">
        <v>49</v>
      </c>
    </row>
    <row r="59" spans="1:22" ht="24" x14ac:dyDescent="0.25">
      <c r="A59" s="209" t="s">
        <v>127</v>
      </c>
      <c r="B59" s="161"/>
      <c r="C59" s="211" t="s">
        <v>128</v>
      </c>
      <c r="D59" s="162" t="s">
        <v>46</v>
      </c>
      <c r="E59" s="205"/>
      <c r="F59" s="215">
        <v>54.84</v>
      </c>
      <c r="G59" s="216"/>
      <c r="H59" s="193"/>
      <c r="I59" s="193"/>
      <c r="J59" s="193"/>
      <c r="K59" s="193"/>
      <c r="L59" s="193"/>
      <c r="M59" s="217"/>
      <c r="N59" s="210"/>
      <c r="O59" s="177"/>
      <c r="P59" s="215">
        <v>48.57</v>
      </c>
      <c r="Q59" s="215">
        <v>42.3</v>
      </c>
      <c r="R59" s="215">
        <v>36.42</v>
      </c>
      <c r="S59" s="215">
        <v>30.94</v>
      </c>
      <c r="T59" s="215">
        <f t="shared" si="8"/>
        <v>42.613999999999997</v>
      </c>
      <c r="U59" s="48" t="s">
        <v>125</v>
      </c>
      <c r="V59" s="48" t="s">
        <v>49</v>
      </c>
    </row>
    <row r="60" spans="1:22" ht="27.6" x14ac:dyDescent="0.25">
      <c r="A60" s="218" t="s">
        <v>129</v>
      </c>
      <c r="B60" s="161"/>
      <c r="C60" s="211"/>
      <c r="D60" s="162"/>
      <c r="E60" s="205"/>
      <c r="F60" s="206"/>
      <c r="G60" s="216"/>
      <c r="H60" s="193"/>
      <c r="I60" s="193"/>
      <c r="J60" s="193"/>
      <c r="K60" s="193"/>
      <c r="L60" s="193"/>
      <c r="M60" s="217"/>
      <c r="N60" s="219"/>
      <c r="O60" s="219"/>
      <c r="P60" s="206"/>
      <c r="Q60" s="206"/>
      <c r="R60" s="206"/>
      <c r="S60" s="206"/>
      <c r="T60" s="206">
        <f t="shared" si="8"/>
        <v>0</v>
      </c>
      <c r="U60" s="214"/>
      <c r="V60" s="48" t="s">
        <v>49</v>
      </c>
    </row>
    <row r="61" spans="1:22" ht="69" x14ac:dyDescent="0.25">
      <c r="A61" s="196" t="s">
        <v>130</v>
      </c>
      <c r="B61" s="161"/>
      <c r="C61" s="179" t="s">
        <v>131</v>
      </c>
      <c r="D61" s="162"/>
      <c r="E61" s="163">
        <v>1.79</v>
      </c>
      <c r="F61" s="168">
        <v>0</v>
      </c>
      <c r="G61" s="216"/>
      <c r="H61" s="193"/>
      <c r="I61" s="193"/>
      <c r="J61" s="193"/>
      <c r="K61" s="193"/>
      <c r="L61" s="193"/>
      <c r="M61" s="217"/>
      <c r="N61" s="220"/>
      <c r="O61" s="220"/>
      <c r="P61" s="168">
        <v>0</v>
      </c>
      <c r="Q61" s="168">
        <v>0</v>
      </c>
      <c r="R61" s="168">
        <v>0</v>
      </c>
      <c r="S61" s="168">
        <v>0</v>
      </c>
      <c r="T61" s="168">
        <f t="shared" si="8"/>
        <v>0</v>
      </c>
      <c r="U61" s="198" t="s">
        <v>112</v>
      </c>
      <c r="V61" s="48" t="s">
        <v>49</v>
      </c>
    </row>
    <row r="62" spans="1:22" ht="27.6" x14ac:dyDescent="0.25">
      <c r="A62" s="196" t="s">
        <v>132</v>
      </c>
      <c r="B62" s="161"/>
      <c r="C62" s="179" t="s">
        <v>133</v>
      </c>
      <c r="D62" s="162"/>
      <c r="E62" s="205"/>
      <c r="F62" s="168">
        <v>0.63</v>
      </c>
      <c r="G62" s="216"/>
      <c r="H62" s="193"/>
      <c r="I62" s="193"/>
      <c r="J62" s="193"/>
      <c r="K62" s="193"/>
      <c r="L62" s="193"/>
      <c r="M62" s="217"/>
      <c r="N62" s="220"/>
      <c r="O62" s="220"/>
      <c r="P62" s="168">
        <v>0.63</v>
      </c>
      <c r="Q62" s="168">
        <v>0.63</v>
      </c>
      <c r="R62" s="168">
        <v>0.63</v>
      </c>
      <c r="S62" s="168">
        <v>0.63</v>
      </c>
      <c r="T62" s="168">
        <f t="shared" si="8"/>
        <v>0.63</v>
      </c>
      <c r="U62" s="198" t="s">
        <v>112</v>
      </c>
      <c r="V62" s="48" t="s">
        <v>49</v>
      </c>
    </row>
    <row r="63" spans="1:22" ht="18" x14ac:dyDescent="0.25">
      <c r="A63" s="221"/>
      <c r="B63" s="222"/>
      <c r="C63" s="223"/>
      <c r="D63" s="224"/>
      <c r="E63" s="225"/>
      <c r="F63" s="169"/>
      <c r="G63" s="226"/>
      <c r="H63" s="227"/>
      <c r="I63" s="227"/>
      <c r="J63" s="227"/>
      <c r="K63" s="227"/>
      <c r="L63" s="227"/>
      <c r="M63" s="228"/>
      <c r="N63" s="219"/>
      <c r="O63" s="219"/>
      <c r="P63" s="169"/>
      <c r="Q63" s="169"/>
      <c r="R63" s="169"/>
      <c r="S63" s="169"/>
      <c r="T63" s="169"/>
      <c r="U63" s="229"/>
      <c r="V63" s="48"/>
    </row>
    <row r="64" spans="1:22" ht="41.4" x14ac:dyDescent="0.25">
      <c r="A64" s="230" t="s">
        <v>134</v>
      </c>
      <c r="B64" s="222"/>
      <c r="C64" s="223"/>
      <c r="D64" s="224"/>
      <c r="E64" s="225"/>
      <c r="F64" s="169">
        <f>SUM(F22:F29)+F39+F59</f>
        <v>204.1136789695108</v>
      </c>
      <c r="G64" s="226"/>
      <c r="H64" s="227"/>
      <c r="I64" s="227"/>
      <c r="J64" s="227"/>
      <c r="K64" s="227"/>
      <c r="L64" s="227"/>
      <c r="M64" s="228"/>
      <c r="N64" s="219"/>
      <c r="O64" s="219"/>
      <c r="P64" s="169">
        <f>SUM(P22:P29)+P39+P59</f>
        <v>184.10074874749631</v>
      </c>
      <c r="Q64" s="169">
        <f t="shared" ref="Q64:T64" si="13">SUM(Q22:Q29)+Q39+Q59</f>
        <v>164.24670090115816</v>
      </c>
      <c r="R64" s="169">
        <f t="shared" si="13"/>
        <v>145.35798754352834</v>
      </c>
      <c r="S64" s="169">
        <f t="shared" si="13"/>
        <v>135.31960867460759</v>
      </c>
      <c r="T64" s="169">
        <f t="shared" si="13"/>
        <v>166.92474496726024</v>
      </c>
      <c r="U64" s="229"/>
      <c r="V64" s="48"/>
    </row>
    <row r="65" spans="1:23" ht="27.6" x14ac:dyDescent="0.25">
      <c r="A65" s="230" t="s">
        <v>135</v>
      </c>
      <c r="B65" s="222"/>
      <c r="C65" s="223"/>
      <c r="D65" s="224"/>
      <c r="E65" s="225"/>
      <c r="F65" s="169">
        <f>SUM(F30:F38)+F40</f>
        <v>12.688000000000002</v>
      </c>
      <c r="G65" s="226"/>
      <c r="H65" s="227"/>
      <c r="I65" s="227"/>
      <c r="J65" s="227"/>
      <c r="K65" s="227"/>
      <c r="L65" s="227"/>
      <c r="M65" s="228"/>
      <c r="N65" s="219"/>
      <c r="O65" s="219"/>
      <c r="P65" s="169">
        <f t="shared" ref="P65:T65" si="14">SUM(P30:P38)+P40</f>
        <v>12.688000000000002</v>
      </c>
      <c r="Q65" s="169">
        <f t="shared" si="14"/>
        <v>12.688000000000002</v>
      </c>
      <c r="R65" s="169">
        <f t="shared" si="14"/>
        <v>12.688000000000002</v>
      </c>
      <c r="S65" s="169">
        <f t="shared" si="14"/>
        <v>12.688000000000002</v>
      </c>
      <c r="T65" s="169">
        <f t="shared" si="14"/>
        <v>12.728000000000002</v>
      </c>
      <c r="U65" s="229"/>
      <c r="V65" s="48"/>
    </row>
    <row r="66" spans="1:23" ht="41.4" x14ac:dyDescent="0.25">
      <c r="A66" s="230" t="s">
        <v>136</v>
      </c>
      <c r="B66" s="222"/>
      <c r="C66" s="223"/>
      <c r="D66" s="224"/>
      <c r="E66" s="225"/>
      <c r="F66" s="169">
        <f>SUM(F42:F52)+F62</f>
        <v>11.645000000000001</v>
      </c>
      <c r="G66" s="226"/>
      <c r="H66" s="227"/>
      <c r="I66" s="227"/>
      <c r="J66" s="227"/>
      <c r="K66" s="227"/>
      <c r="L66" s="227"/>
      <c r="M66" s="228"/>
      <c r="N66" s="219"/>
      <c r="O66" s="219"/>
      <c r="P66" s="169">
        <f t="shared" ref="P66:T66" si="15">SUM(P42:P52)+P62</f>
        <v>11.645000000000001</v>
      </c>
      <c r="Q66" s="169">
        <f t="shared" si="15"/>
        <v>11.645000000000001</v>
      </c>
      <c r="R66" s="169">
        <f t="shared" si="15"/>
        <v>11.645000000000001</v>
      </c>
      <c r="S66" s="169">
        <f t="shared" si="15"/>
        <v>11.645000000000001</v>
      </c>
      <c r="T66" s="169">
        <f t="shared" si="15"/>
        <v>13.848000000000001</v>
      </c>
      <c r="U66" s="229"/>
      <c r="V66" s="48"/>
    </row>
    <row r="67" spans="1:23" ht="24.6" thickBot="1" x14ac:dyDescent="0.3">
      <c r="A67" s="231"/>
      <c r="B67" s="231"/>
      <c r="C67" s="232"/>
      <c r="D67" s="233"/>
      <c r="E67" s="234"/>
      <c r="F67" s="235"/>
      <c r="G67" s="236"/>
      <c r="H67" s="237"/>
      <c r="I67" s="237"/>
      <c r="J67" s="237"/>
      <c r="K67" s="237"/>
      <c r="L67" s="237"/>
      <c r="M67" s="238"/>
      <c r="N67" s="239"/>
      <c r="O67" s="219"/>
      <c r="P67" s="235"/>
      <c r="Q67" s="235"/>
      <c r="R67" s="235"/>
      <c r="S67" s="235"/>
      <c r="T67" s="235"/>
      <c r="U67" s="214"/>
      <c r="V67" s="48" t="s">
        <v>49</v>
      </c>
    </row>
    <row r="68" spans="1:23" ht="25.2" thickBot="1" x14ac:dyDescent="0.35">
      <c r="A68" s="240" t="s">
        <v>137</v>
      </c>
      <c r="B68" s="241"/>
      <c r="C68" s="242" t="s">
        <v>39</v>
      </c>
      <c r="D68" s="243" t="s">
        <v>39</v>
      </c>
      <c r="E68" s="244"/>
      <c r="F68" s="245">
        <f>SUM(F20:F62)</f>
        <v>229.24667896951081</v>
      </c>
      <c r="G68" s="245">
        <f>SUM(G20:G62)</f>
        <v>11.015000000000001</v>
      </c>
      <c r="H68" s="245">
        <f>SUM(H20:H62)</f>
        <v>0</v>
      </c>
      <c r="I68" s="245">
        <f>SUM(I20:I62)</f>
        <v>0</v>
      </c>
      <c r="J68" s="245">
        <f>SUM(J20:J62)</f>
        <v>0</v>
      </c>
      <c r="K68" s="245">
        <f>SUM(K20:K62)</f>
        <v>0</v>
      </c>
      <c r="L68" s="245">
        <f>SUM(L20:L62)</f>
        <v>0</v>
      </c>
      <c r="M68" s="245">
        <f>SUM(M20:M62)</f>
        <v>0</v>
      </c>
      <c r="N68" s="245">
        <f>SUM(N20:N62)</f>
        <v>0</v>
      </c>
      <c r="O68" s="245">
        <f>SUM(O20:O62)</f>
        <v>4.335</v>
      </c>
      <c r="P68" s="245">
        <f>SUM(P20:P62)</f>
        <v>209.23374874749635</v>
      </c>
      <c r="Q68" s="245">
        <f>SUM(Q20:Q62)</f>
        <v>189.37970090115817</v>
      </c>
      <c r="R68" s="245">
        <f>SUM(R20:R62)</f>
        <v>170.49098754352832</v>
      </c>
      <c r="S68" s="245">
        <f>SUM(S20:S62)</f>
        <v>160.45260867460757</v>
      </c>
      <c r="T68" s="245">
        <f>SUM(T20:T62)</f>
        <v>194.3007449672603</v>
      </c>
      <c r="U68" s="246"/>
      <c r="V68" s="48" t="s">
        <v>49</v>
      </c>
      <c r="W68" s="247">
        <f>T68-F66+T9</f>
        <v>219.77639917686031</v>
      </c>
    </row>
    <row r="69" spans="1:23" ht="18.600000000000001" thickBot="1" x14ac:dyDescent="0.35">
      <c r="A69" s="248" t="s">
        <v>138</v>
      </c>
      <c r="B69" s="248"/>
      <c r="C69" s="32"/>
      <c r="D69" s="33"/>
      <c r="E69" s="249"/>
      <c r="F69" s="250"/>
      <c r="G69" s="251">
        <f>SUM(G12:G67)</f>
        <v>11.015000000000001</v>
      </c>
      <c r="H69" s="252"/>
      <c r="I69" s="253"/>
      <c r="J69" s="253"/>
      <c r="K69" s="253"/>
      <c r="L69" s="253"/>
      <c r="M69" s="253"/>
      <c r="N69" s="254"/>
      <c r="O69" s="254"/>
      <c r="P69" s="250"/>
      <c r="Q69" s="250"/>
      <c r="R69" s="250"/>
      <c r="S69" s="250"/>
      <c r="T69" s="250"/>
      <c r="U69" s="33"/>
      <c r="V69" s="33"/>
      <c r="W69" s="8">
        <f>W68*584</f>
        <v>128349.41711928642</v>
      </c>
    </row>
    <row r="70" spans="1:23" ht="18" x14ac:dyDescent="0.35">
      <c r="A70" s="255" t="s">
        <v>139</v>
      </c>
      <c r="B70" s="256"/>
      <c r="C70" s="257"/>
      <c r="D70" s="258"/>
      <c r="E70" s="259">
        <f>SUM(E20:E59)</f>
        <v>2.95</v>
      </c>
      <c r="F70" s="260"/>
      <c r="G70" s="261"/>
      <c r="H70" s="260"/>
      <c r="I70" s="260"/>
      <c r="J70" s="260"/>
      <c r="K70" s="260"/>
      <c r="L70" s="260"/>
      <c r="M70" s="260"/>
    </row>
  </sheetData>
  <mergeCells count="3">
    <mergeCell ref="G4:M4"/>
    <mergeCell ref="N20:N55"/>
    <mergeCell ref="N57:N59"/>
  </mergeCells>
  <phoneticPr fontId="3"/>
  <pageMargins left="0.7" right="0.7" top="0.75" bottom="0.75" header="0.3" footer="0.3"/>
  <legacy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AE70"/>
  <sheetViews>
    <sheetView tabSelected="1" workbookViewId="0">
      <selection activeCell="A10" sqref="A10"/>
    </sheetView>
  </sheetViews>
  <sheetFormatPr defaultRowHeight="17.399999999999999" x14ac:dyDescent="0.3"/>
  <cols>
    <col min="1" max="1" width="47.6640625" style="8" customWidth="1"/>
    <col min="2" max="2" width="11" style="8" customWidth="1"/>
    <col min="3" max="3" width="12.33203125" style="8" customWidth="1"/>
    <col min="4" max="4" width="15.88671875" style="8" hidden="1" customWidth="1"/>
    <col min="5" max="5" width="7.88671875" style="8" hidden="1" customWidth="1"/>
    <col min="6" max="6" width="10.33203125" style="262" customWidth="1"/>
    <col min="7" max="7" width="7.109375" style="263" hidden="1" customWidth="1"/>
    <col min="8" max="13" width="7.109375" style="262" hidden="1" customWidth="1"/>
    <col min="14" max="15" width="8.109375" style="8" hidden="1" customWidth="1"/>
    <col min="16" max="21" width="10.33203125" style="8" customWidth="1"/>
    <col min="22" max="23" width="25.5546875" style="8" customWidth="1"/>
    <col min="24" max="24" width="33.109375" style="8" customWidth="1"/>
    <col min="25" max="249" width="8.88671875" style="8"/>
    <col min="250" max="250" width="47.6640625" style="8" customWidth="1"/>
    <col min="251" max="251" width="11" style="8" customWidth="1"/>
    <col min="252" max="252" width="11.109375" style="8" customWidth="1"/>
    <col min="253" max="254" width="0" style="8" hidden="1" customWidth="1"/>
    <col min="255" max="255" width="10.33203125" style="8" customWidth="1"/>
    <col min="256" max="262" width="0" style="8" hidden="1" customWidth="1"/>
    <col min="263" max="263" width="11" style="8" bestFit="1" customWidth="1"/>
    <col min="264" max="271" width="0" style="8" hidden="1" customWidth="1"/>
    <col min="272" max="272" width="8.44140625" style="8" customWidth="1"/>
    <col min="273" max="274" width="0" style="8" hidden="1" customWidth="1"/>
    <col min="275" max="275" width="7.88671875" style="8" customWidth="1"/>
    <col min="276" max="277" width="0" style="8" hidden="1" customWidth="1"/>
    <col min="278" max="278" width="25.5546875" style="8" customWidth="1"/>
    <col min="279" max="279" width="8.88671875" style="8"/>
    <col min="280" max="280" width="33.109375" style="8" customWidth="1"/>
    <col min="281" max="505" width="8.88671875" style="8"/>
    <col min="506" max="506" width="47.6640625" style="8" customWidth="1"/>
    <col min="507" max="507" width="11" style="8" customWidth="1"/>
    <col min="508" max="508" width="11.109375" style="8" customWidth="1"/>
    <col min="509" max="510" width="0" style="8" hidden="1" customWidth="1"/>
    <col min="511" max="511" width="10.33203125" style="8" customWidth="1"/>
    <col min="512" max="518" width="0" style="8" hidden="1" customWidth="1"/>
    <col min="519" max="519" width="11" style="8" bestFit="1" customWidth="1"/>
    <col min="520" max="527" width="0" style="8" hidden="1" customWidth="1"/>
    <col min="528" max="528" width="8.44140625" style="8" customWidth="1"/>
    <col min="529" max="530" width="0" style="8" hidden="1" customWidth="1"/>
    <col min="531" max="531" width="7.88671875" style="8" customWidth="1"/>
    <col min="532" max="533" width="0" style="8" hidden="1" customWidth="1"/>
    <col min="534" max="534" width="25.5546875" style="8" customWidth="1"/>
    <col min="535" max="535" width="8.88671875" style="8"/>
    <col min="536" max="536" width="33.109375" style="8" customWidth="1"/>
    <col min="537" max="761" width="8.88671875" style="8"/>
    <col min="762" max="762" width="47.6640625" style="8" customWidth="1"/>
    <col min="763" max="763" width="11" style="8" customWidth="1"/>
    <col min="764" max="764" width="11.109375" style="8" customWidth="1"/>
    <col min="765" max="766" width="0" style="8" hidden="1" customWidth="1"/>
    <col min="767" max="767" width="10.33203125" style="8" customWidth="1"/>
    <col min="768" max="774" width="0" style="8" hidden="1" customWidth="1"/>
    <col min="775" max="775" width="11" style="8" bestFit="1" customWidth="1"/>
    <col min="776" max="783" width="0" style="8" hidden="1" customWidth="1"/>
    <col min="784" max="784" width="8.44140625" style="8" customWidth="1"/>
    <col min="785" max="786" width="0" style="8" hidden="1" customWidth="1"/>
    <col min="787" max="787" width="7.88671875" style="8" customWidth="1"/>
    <col min="788" max="789" width="0" style="8" hidden="1" customWidth="1"/>
    <col min="790" max="790" width="25.5546875" style="8" customWidth="1"/>
    <col min="791" max="791" width="8.88671875" style="8"/>
    <col min="792" max="792" width="33.109375" style="8" customWidth="1"/>
    <col min="793" max="1017" width="8.88671875" style="8"/>
    <col min="1018" max="1018" width="47.6640625" style="8" customWidth="1"/>
    <col min="1019" max="1019" width="11" style="8" customWidth="1"/>
    <col min="1020" max="1020" width="11.109375" style="8" customWidth="1"/>
    <col min="1021" max="1022" width="0" style="8" hidden="1" customWidth="1"/>
    <col min="1023" max="1023" width="10.33203125" style="8" customWidth="1"/>
    <col min="1024" max="1030" width="0" style="8" hidden="1" customWidth="1"/>
    <col min="1031" max="1031" width="11" style="8" bestFit="1" customWidth="1"/>
    <col min="1032" max="1039" width="0" style="8" hidden="1" customWidth="1"/>
    <col min="1040" max="1040" width="8.44140625" style="8" customWidth="1"/>
    <col min="1041" max="1042" width="0" style="8" hidden="1" customWidth="1"/>
    <col min="1043" max="1043" width="7.88671875" style="8" customWidth="1"/>
    <col min="1044" max="1045" width="0" style="8" hidden="1" customWidth="1"/>
    <col min="1046" max="1046" width="25.5546875" style="8" customWidth="1"/>
    <col min="1047" max="1047" width="8.88671875" style="8"/>
    <col min="1048" max="1048" width="33.109375" style="8" customWidth="1"/>
    <col min="1049" max="1273" width="8.88671875" style="8"/>
    <col min="1274" max="1274" width="47.6640625" style="8" customWidth="1"/>
    <col min="1275" max="1275" width="11" style="8" customWidth="1"/>
    <col min="1276" max="1276" width="11.109375" style="8" customWidth="1"/>
    <col min="1277" max="1278" width="0" style="8" hidden="1" customWidth="1"/>
    <col min="1279" max="1279" width="10.33203125" style="8" customWidth="1"/>
    <col min="1280" max="1286" width="0" style="8" hidden="1" customWidth="1"/>
    <col min="1287" max="1287" width="11" style="8" bestFit="1" customWidth="1"/>
    <col min="1288" max="1295" width="0" style="8" hidden="1" customWidth="1"/>
    <col min="1296" max="1296" width="8.44140625" style="8" customWidth="1"/>
    <col min="1297" max="1298" width="0" style="8" hidden="1" customWidth="1"/>
    <col min="1299" max="1299" width="7.88671875" style="8" customWidth="1"/>
    <col min="1300" max="1301" width="0" style="8" hidden="1" customWidth="1"/>
    <col min="1302" max="1302" width="25.5546875" style="8" customWidth="1"/>
    <col min="1303" max="1303" width="8.88671875" style="8"/>
    <col min="1304" max="1304" width="33.109375" style="8" customWidth="1"/>
    <col min="1305" max="1529" width="8.88671875" style="8"/>
    <col min="1530" max="1530" width="47.6640625" style="8" customWidth="1"/>
    <col min="1531" max="1531" width="11" style="8" customWidth="1"/>
    <col min="1532" max="1532" width="11.109375" style="8" customWidth="1"/>
    <col min="1533" max="1534" width="0" style="8" hidden="1" customWidth="1"/>
    <col min="1535" max="1535" width="10.33203125" style="8" customWidth="1"/>
    <col min="1536" max="1542" width="0" style="8" hidden="1" customWidth="1"/>
    <col min="1543" max="1543" width="11" style="8" bestFit="1" customWidth="1"/>
    <col min="1544" max="1551" width="0" style="8" hidden="1" customWidth="1"/>
    <col min="1552" max="1552" width="8.44140625" style="8" customWidth="1"/>
    <col min="1553" max="1554" width="0" style="8" hidden="1" customWidth="1"/>
    <col min="1555" max="1555" width="7.88671875" style="8" customWidth="1"/>
    <col min="1556" max="1557" width="0" style="8" hidden="1" customWidth="1"/>
    <col min="1558" max="1558" width="25.5546875" style="8" customWidth="1"/>
    <col min="1559" max="1559" width="8.88671875" style="8"/>
    <col min="1560" max="1560" width="33.109375" style="8" customWidth="1"/>
    <col min="1561" max="1785" width="8.88671875" style="8"/>
    <col min="1786" max="1786" width="47.6640625" style="8" customWidth="1"/>
    <col min="1787" max="1787" width="11" style="8" customWidth="1"/>
    <col min="1788" max="1788" width="11.109375" style="8" customWidth="1"/>
    <col min="1789" max="1790" width="0" style="8" hidden="1" customWidth="1"/>
    <col min="1791" max="1791" width="10.33203125" style="8" customWidth="1"/>
    <col min="1792" max="1798" width="0" style="8" hidden="1" customWidth="1"/>
    <col min="1799" max="1799" width="11" style="8" bestFit="1" customWidth="1"/>
    <col min="1800" max="1807" width="0" style="8" hidden="1" customWidth="1"/>
    <col min="1808" max="1808" width="8.44140625" style="8" customWidth="1"/>
    <col min="1809" max="1810" width="0" style="8" hidden="1" customWidth="1"/>
    <col min="1811" max="1811" width="7.88671875" style="8" customWidth="1"/>
    <col min="1812" max="1813" width="0" style="8" hidden="1" customWidth="1"/>
    <col min="1814" max="1814" width="25.5546875" style="8" customWidth="1"/>
    <col min="1815" max="1815" width="8.88671875" style="8"/>
    <col min="1816" max="1816" width="33.109375" style="8" customWidth="1"/>
    <col min="1817" max="2041" width="8.88671875" style="8"/>
    <col min="2042" max="2042" width="47.6640625" style="8" customWidth="1"/>
    <col min="2043" max="2043" width="11" style="8" customWidth="1"/>
    <col min="2044" max="2044" width="11.109375" style="8" customWidth="1"/>
    <col min="2045" max="2046" width="0" style="8" hidden="1" customWidth="1"/>
    <col min="2047" max="2047" width="10.33203125" style="8" customWidth="1"/>
    <col min="2048" max="2054" width="0" style="8" hidden="1" customWidth="1"/>
    <col min="2055" max="2055" width="11" style="8" bestFit="1" customWidth="1"/>
    <col min="2056" max="2063" width="0" style="8" hidden="1" customWidth="1"/>
    <col min="2064" max="2064" width="8.44140625" style="8" customWidth="1"/>
    <col min="2065" max="2066" width="0" style="8" hidden="1" customWidth="1"/>
    <col min="2067" max="2067" width="7.88671875" style="8" customWidth="1"/>
    <col min="2068" max="2069" width="0" style="8" hidden="1" customWidth="1"/>
    <col min="2070" max="2070" width="25.5546875" style="8" customWidth="1"/>
    <col min="2071" max="2071" width="8.88671875" style="8"/>
    <col min="2072" max="2072" width="33.109375" style="8" customWidth="1"/>
    <col min="2073" max="2297" width="8.88671875" style="8"/>
    <col min="2298" max="2298" width="47.6640625" style="8" customWidth="1"/>
    <col min="2299" max="2299" width="11" style="8" customWidth="1"/>
    <col min="2300" max="2300" width="11.109375" style="8" customWidth="1"/>
    <col min="2301" max="2302" width="0" style="8" hidden="1" customWidth="1"/>
    <col min="2303" max="2303" width="10.33203125" style="8" customWidth="1"/>
    <col min="2304" max="2310" width="0" style="8" hidden="1" customWidth="1"/>
    <col min="2311" max="2311" width="11" style="8" bestFit="1" customWidth="1"/>
    <col min="2312" max="2319" width="0" style="8" hidden="1" customWidth="1"/>
    <col min="2320" max="2320" width="8.44140625" style="8" customWidth="1"/>
    <col min="2321" max="2322" width="0" style="8" hidden="1" customWidth="1"/>
    <col min="2323" max="2323" width="7.88671875" style="8" customWidth="1"/>
    <col min="2324" max="2325" width="0" style="8" hidden="1" customWidth="1"/>
    <col min="2326" max="2326" width="25.5546875" style="8" customWidth="1"/>
    <col min="2327" max="2327" width="8.88671875" style="8"/>
    <col min="2328" max="2328" width="33.109375" style="8" customWidth="1"/>
    <col min="2329" max="2553" width="8.88671875" style="8"/>
    <col min="2554" max="2554" width="47.6640625" style="8" customWidth="1"/>
    <col min="2555" max="2555" width="11" style="8" customWidth="1"/>
    <col min="2556" max="2556" width="11.109375" style="8" customWidth="1"/>
    <col min="2557" max="2558" width="0" style="8" hidden="1" customWidth="1"/>
    <col min="2559" max="2559" width="10.33203125" style="8" customWidth="1"/>
    <col min="2560" max="2566" width="0" style="8" hidden="1" customWidth="1"/>
    <col min="2567" max="2567" width="11" style="8" bestFit="1" customWidth="1"/>
    <col min="2568" max="2575" width="0" style="8" hidden="1" customWidth="1"/>
    <col min="2576" max="2576" width="8.44140625" style="8" customWidth="1"/>
    <col min="2577" max="2578" width="0" style="8" hidden="1" customWidth="1"/>
    <col min="2579" max="2579" width="7.88671875" style="8" customWidth="1"/>
    <col min="2580" max="2581" width="0" style="8" hidden="1" customWidth="1"/>
    <col min="2582" max="2582" width="25.5546875" style="8" customWidth="1"/>
    <col min="2583" max="2583" width="8.88671875" style="8"/>
    <col min="2584" max="2584" width="33.109375" style="8" customWidth="1"/>
    <col min="2585" max="2809" width="8.88671875" style="8"/>
    <col min="2810" max="2810" width="47.6640625" style="8" customWidth="1"/>
    <col min="2811" max="2811" width="11" style="8" customWidth="1"/>
    <col min="2812" max="2812" width="11.109375" style="8" customWidth="1"/>
    <col min="2813" max="2814" width="0" style="8" hidden="1" customWidth="1"/>
    <col min="2815" max="2815" width="10.33203125" style="8" customWidth="1"/>
    <col min="2816" max="2822" width="0" style="8" hidden="1" customWidth="1"/>
    <col min="2823" max="2823" width="11" style="8" bestFit="1" customWidth="1"/>
    <col min="2824" max="2831" width="0" style="8" hidden="1" customWidth="1"/>
    <col min="2832" max="2832" width="8.44140625" style="8" customWidth="1"/>
    <col min="2833" max="2834" width="0" style="8" hidden="1" customWidth="1"/>
    <col min="2835" max="2835" width="7.88671875" style="8" customWidth="1"/>
    <col min="2836" max="2837" width="0" style="8" hidden="1" customWidth="1"/>
    <col min="2838" max="2838" width="25.5546875" style="8" customWidth="1"/>
    <col min="2839" max="2839" width="8.88671875" style="8"/>
    <col min="2840" max="2840" width="33.109375" style="8" customWidth="1"/>
    <col min="2841" max="3065" width="8.88671875" style="8"/>
    <col min="3066" max="3066" width="47.6640625" style="8" customWidth="1"/>
    <col min="3067" max="3067" width="11" style="8" customWidth="1"/>
    <col min="3068" max="3068" width="11.109375" style="8" customWidth="1"/>
    <col min="3069" max="3070" width="0" style="8" hidden="1" customWidth="1"/>
    <col min="3071" max="3071" width="10.33203125" style="8" customWidth="1"/>
    <col min="3072" max="3078" width="0" style="8" hidden="1" customWidth="1"/>
    <col min="3079" max="3079" width="11" style="8" bestFit="1" customWidth="1"/>
    <col min="3080" max="3087" width="0" style="8" hidden="1" customWidth="1"/>
    <col min="3088" max="3088" width="8.44140625" style="8" customWidth="1"/>
    <col min="3089" max="3090" width="0" style="8" hidden="1" customWidth="1"/>
    <col min="3091" max="3091" width="7.88671875" style="8" customWidth="1"/>
    <col min="3092" max="3093" width="0" style="8" hidden="1" customWidth="1"/>
    <col min="3094" max="3094" width="25.5546875" style="8" customWidth="1"/>
    <col min="3095" max="3095" width="8.88671875" style="8"/>
    <col min="3096" max="3096" width="33.109375" style="8" customWidth="1"/>
    <col min="3097" max="3321" width="8.88671875" style="8"/>
    <col min="3322" max="3322" width="47.6640625" style="8" customWidth="1"/>
    <col min="3323" max="3323" width="11" style="8" customWidth="1"/>
    <col min="3324" max="3324" width="11.109375" style="8" customWidth="1"/>
    <col min="3325" max="3326" width="0" style="8" hidden="1" customWidth="1"/>
    <col min="3327" max="3327" width="10.33203125" style="8" customWidth="1"/>
    <col min="3328" max="3334" width="0" style="8" hidden="1" customWidth="1"/>
    <col min="3335" max="3335" width="11" style="8" bestFit="1" customWidth="1"/>
    <col min="3336" max="3343" width="0" style="8" hidden="1" customWidth="1"/>
    <col min="3344" max="3344" width="8.44140625" style="8" customWidth="1"/>
    <col min="3345" max="3346" width="0" style="8" hidden="1" customWidth="1"/>
    <col min="3347" max="3347" width="7.88671875" style="8" customWidth="1"/>
    <col min="3348" max="3349" width="0" style="8" hidden="1" customWidth="1"/>
    <col min="3350" max="3350" width="25.5546875" style="8" customWidth="1"/>
    <col min="3351" max="3351" width="8.88671875" style="8"/>
    <col min="3352" max="3352" width="33.109375" style="8" customWidth="1"/>
    <col min="3353" max="3577" width="8.88671875" style="8"/>
    <col min="3578" max="3578" width="47.6640625" style="8" customWidth="1"/>
    <col min="3579" max="3579" width="11" style="8" customWidth="1"/>
    <col min="3580" max="3580" width="11.109375" style="8" customWidth="1"/>
    <col min="3581" max="3582" width="0" style="8" hidden="1" customWidth="1"/>
    <col min="3583" max="3583" width="10.33203125" style="8" customWidth="1"/>
    <col min="3584" max="3590" width="0" style="8" hidden="1" customWidth="1"/>
    <col min="3591" max="3591" width="11" style="8" bestFit="1" customWidth="1"/>
    <col min="3592" max="3599" width="0" style="8" hidden="1" customWidth="1"/>
    <col min="3600" max="3600" width="8.44140625" style="8" customWidth="1"/>
    <col min="3601" max="3602" width="0" style="8" hidden="1" customWidth="1"/>
    <col min="3603" max="3603" width="7.88671875" style="8" customWidth="1"/>
    <col min="3604" max="3605" width="0" style="8" hidden="1" customWidth="1"/>
    <col min="3606" max="3606" width="25.5546875" style="8" customWidth="1"/>
    <col min="3607" max="3607" width="8.88671875" style="8"/>
    <col min="3608" max="3608" width="33.109375" style="8" customWidth="1"/>
    <col min="3609" max="3833" width="8.88671875" style="8"/>
    <col min="3834" max="3834" width="47.6640625" style="8" customWidth="1"/>
    <col min="3835" max="3835" width="11" style="8" customWidth="1"/>
    <col min="3836" max="3836" width="11.109375" style="8" customWidth="1"/>
    <col min="3837" max="3838" width="0" style="8" hidden="1" customWidth="1"/>
    <col min="3839" max="3839" width="10.33203125" style="8" customWidth="1"/>
    <col min="3840" max="3846" width="0" style="8" hidden="1" customWidth="1"/>
    <col min="3847" max="3847" width="11" style="8" bestFit="1" customWidth="1"/>
    <col min="3848" max="3855" width="0" style="8" hidden="1" customWidth="1"/>
    <col min="3856" max="3856" width="8.44140625" style="8" customWidth="1"/>
    <col min="3857" max="3858" width="0" style="8" hidden="1" customWidth="1"/>
    <col min="3859" max="3859" width="7.88671875" style="8" customWidth="1"/>
    <col min="3860" max="3861" width="0" style="8" hidden="1" customWidth="1"/>
    <col min="3862" max="3862" width="25.5546875" style="8" customWidth="1"/>
    <col min="3863" max="3863" width="8.88671875" style="8"/>
    <col min="3864" max="3864" width="33.109375" style="8" customWidth="1"/>
    <col min="3865" max="4089" width="8.88671875" style="8"/>
    <col min="4090" max="4090" width="47.6640625" style="8" customWidth="1"/>
    <col min="4091" max="4091" width="11" style="8" customWidth="1"/>
    <col min="4092" max="4092" width="11.109375" style="8" customWidth="1"/>
    <col min="4093" max="4094" width="0" style="8" hidden="1" customWidth="1"/>
    <col min="4095" max="4095" width="10.33203125" style="8" customWidth="1"/>
    <col min="4096" max="4102" width="0" style="8" hidden="1" customWidth="1"/>
    <col min="4103" max="4103" width="11" style="8" bestFit="1" customWidth="1"/>
    <col min="4104" max="4111" width="0" style="8" hidden="1" customWidth="1"/>
    <col min="4112" max="4112" width="8.44140625" style="8" customWidth="1"/>
    <col min="4113" max="4114" width="0" style="8" hidden="1" customWidth="1"/>
    <col min="4115" max="4115" width="7.88671875" style="8" customWidth="1"/>
    <col min="4116" max="4117" width="0" style="8" hidden="1" customWidth="1"/>
    <col min="4118" max="4118" width="25.5546875" style="8" customWidth="1"/>
    <col min="4119" max="4119" width="8.88671875" style="8"/>
    <col min="4120" max="4120" width="33.109375" style="8" customWidth="1"/>
    <col min="4121" max="4345" width="8.88671875" style="8"/>
    <col min="4346" max="4346" width="47.6640625" style="8" customWidth="1"/>
    <col min="4347" max="4347" width="11" style="8" customWidth="1"/>
    <col min="4348" max="4348" width="11.109375" style="8" customWidth="1"/>
    <col min="4349" max="4350" width="0" style="8" hidden="1" customWidth="1"/>
    <col min="4351" max="4351" width="10.33203125" style="8" customWidth="1"/>
    <col min="4352" max="4358" width="0" style="8" hidden="1" customWidth="1"/>
    <col min="4359" max="4359" width="11" style="8" bestFit="1" customWidth="1"/>
    <col min="4360" max="4367" width="0" style="8" hidden="1" customWidth="1"/>
    <col min="4368" max="4368" width="8.44140625" style="8" customWidth="1"/>
    <col min="4369" max="4370" width="0" style="8" hidden="1" customWidth="1"/>
    <col min="4371" max="4371" width="7.88671875" style="8" customWidth="1"/>
    <col min="4372" max="4373" width="0" style="8" hidden="1" customWidth="1"/>
    <col min="4374" max="4374" width="25.5546875" style="8" customWidth="1"/>
    <col min="4375" max="4375" width="8.88671875" style="8"/>
    <col min="4376" max="4376" width="33.109375" style="8" customWidth="1"/>
    <col min="4377" max="4601" width="8.88671875" style="8"/>
    <col min="4602" max="4602" width="47.6640625" style="8" customWidth="1"/>
    <col min="4603" max="4603" width="11" style="8" customWidth="1"/>
    <col min="4604" max="4604" width="11.109375" style="8" customWidth="1"/>
    <col min="4605" max="4606" width="0" style="8" hidden="1" customWidth="1"/>
    <col min="4607" max="4607" width="10.33203125" style="8" customWidth="1"/>
    <col min="4608" max="4614" width="0" style="8" hidden="1" customWidth="1"/>
    <col min="4615" max="4615" width="11" style="8" bestFit="1" customWidth="1"/>
    <col min="4616" max="4623" width="0" style="8" hidden="1" customWidth="1"/>
    <col min="4624" max="4624" width="8.44140625" style="8" customWidth="1"/>
    <col min="4625" max="4626" width="0" style="8" hidden="1" customWidth="1"/>
    <col min="4627" max="4627" width="7.88671875" style="8" customWidth="1"/>
    <col min="4628" max="4629" width="0" style="8" hidden="1" customWidth="1"/>
    <col min="4630" max="4630" width="25.5546875" style="8" customWidth="1"/>
    <col min="4631" max="4631" width="8.88671875" style="8"/>
    <col min="4632" max="4632" width="33.109375" style="8" customWidth="1"/>
    <col min="4633" max="4857" width="8.88671875" style="8"/>
    <col min="4858" max="4858" width="47.6640625" style="8" customWidth="1"/>
    <col min="4859" max="4859" width="11" style="8" customWidth="1"/>
    <col min="4860" max="4860" width="11.109375" style="8" customWidth="1"/>
    <col min="4861" max="4862" width="0" style="8" hidden="1" customWidth="1"/>
    <col min="4863" max="4863" width="10.33203125" style="8" customWidth="1"/>
    <col min="4864" max="4870" width="0" style="8" hidden="1" customWidth="1"/>
    <col min="4871" max="4871" width="11" style="8" bestFit="1" customWidth="1"/>
    <col min="4872" max="4879" width="0" style="8" hidden="1" customWidth="1"/>
    <col min="4880" max="4880" width="8.44140625" style="8" customWidth="1"/>
    <col min="4881" max="4882" width="0" style="8" hidden="1" customWidth="1"/>
    <col min="4883" max="4883" width="7.88671875" style="8" customWidth="1"/>
    <col min="4884" max="4885" width="0" style="8" hidden="1" customWidth="1"/>
    <col min="4886" max="4886" width="25.5546875" style="8" customWidth="1"/>
    <col min="4887" max="4887" width="8.88671875" style="8"/>
    <col min="4888" max="4888" width="33.109375" style="8" customWidth="1"/>
    <col min="4889" max="5113" width="8.88671875" style="8"/>
    <col min="5114" max="5114" width="47.6640625" style="8" customWidth="1"/>
    <col min="5115" max="5115" width="11" style="8" customWidth="1"/>
    <col min="5116" max="5116" width="11.109375" style="8" customWidth="1"/>
    <col min="5117" max="5118" width="0" style="8" hidden="1" customWidth="1"/>
    <col min="5119" max="5119" width="10.33203125" style="8" customWidth="1"/>
    <col min="5120" max="5126" width="0" style="8" hidden="1" customWidth="1"/>
    <col min="5127" max="5127" width="11" style="8" bestFit="1" customWidth="1"/>
    <col min="5128" max="5135" width="0" style="8" hidden="1" customWidth="1"/>
    <col min="5136" max="5136" width="8.44140625" style="8" customWidth="1"/>
    <col min="5137" max="5138" width="0" style="8" hidden="1" customWidth="1"/>
    <col min="5139" max="5139" width="7.88671875" style="8" customWidth="1"/>
    <col min="5140" max="5141" width="0" style="8" hidden="1" customWidth="1"/>
    <col min="5142" max="5142" width="25.5546875" style="8" customWidth="1"/>
    <col min="5143" max="5143" width="8.88671875" style="8"/>
    <col min="5144" max="5144" width="33.109375" style="8" customWidth="1"/>
    <col min="5145" max="5369" width="8.88671875" style="8"/>
    <col min="5370" max="5370" width="47.6640625" style="8" customWidth="1"/>
    <col min="5371" max="5371" width="11" style="8" customWidth="1"/>
    <col min="5372" max="5372" width="11.109375" style="8" customWidth="1"/>
    <col min="5373" max="5374" width="0" style="8" hidden="1" customWidth="1"/>
    <col min="5375" max="5375" width="10.33203125" style="8" customWidth="1"/>
    <col min="5376" max="5382" width="0" style="8" hidden="1" customWidth="1"/>
    <col min="5383" max="5383" width="11" style="8" bestFit="1" customWidth="1"/>
    <col min="5384" max="5391" width="0" style="8" hidden="1" customWidth="1"/>
    <col min="5392" max="5392" width="8.44140625" style="8" customWidth="1"/>
    <col min="5393" max="5394" width="0" style="8" hidden="1" customWidth="1"/>
    <col min="5395" max="5395" width="7.88671875" style="8" customWidth="1"/>
    <col min="5396" max="5397" width="0" style="8" hidden="1" customWidth="1"/>
    <col min="5398" max="5398" width="25.5546875" style="8" customWidth="1"/>
    <col min="5399" max="5399" width="8.88671875" style="8"/>
    <col min="5400" max="5400" width="33.109375" style="8" customWidth="1"/>
    <col min="5401" max="5625" width="8.88671875" style="8"/>
    <col min="5626" max="5626" width="47.6640625" style="8" customWidth="1"/>
    <col min="5627" max="5627" width="11" style="8" customWidth="1"/>
    <col min="5628" max="5628" width="11.109375" style="8" customWidth="1"/>
    <col min="5629" max="5630" width="0" style="8" hidden="1" customWidth="1"/>
    <col min="5631" max="5631" width="10.33203125" style="8" customWidth="1"/>
    <col min="5632" max="5638" width="0" style="8" hidden="1" customWidth="1"/>
    <col min="5639" max="5639" width="11" style="8" bestFit="1" customWidth="1"/>
    <col min="5640" max="5647" width="0" style="8" hidden="1" customWidth="1"/>
    <col min="5648" max="5648" width="8.44140625" style="8" customWidth="1"/>
    <col min="5649" max="5650" width="0" style="8" hidden="1" customWidth="1"/>
    <col min="5651" max="5651" width="7.88671875" style="8" customWidth="1"/>
    <col min="5652" max="5653" width="0" style="8" hidden="1" customWidth="1"/>
    <col min="5654" max="5654" width="25.5546875" style="8" customWidth="1"/>
    <col min="5655" max="5655" width="8.88671875" style="8"/>
    <col min="5656" max="5656" width="33.109375" style="8" customWidth="1"/>
    <col min="5657" max="5881" width="8.88671875" style="8"/>
    <col min="5882" max="5882" width="47.6640625" style="8" customWidth="1"/>
    <col min="5883" max="5883" width="11" style="8" customWidth="1"/>
    <col min="5884" max="5884" width="11.109375" style="8" customWidth="1"/>
    <col min="5885" max="5886" width="0" style="8" hidden="1" customWidth="1"/>
    <col min="5887" max="5887" width="10.33203125" style="8" customWidth="1"/>
    <col min="5888" max="5894" width="0" style="8" hidden="1" customWidth="1"/>
    <col min="5895" max="5895" width="11" style="8" bestFit="1" customWidth="1"/>
    <col min="5896" max="5903" width="0" style="8" hidden="1" customWidth="1"/>
    <col min="5904" max="5904" width="8.44140625" style="8" customWidth="1"/>
    <col min="5905" max="5906" width="0" style="8" hidden="1" customWidth="1"/>
    <col min="5907" max="5907" width="7.88671875" style="8" customWidth="1"/>
    <col min="5908" max="5909" width="0" style="8" hidden="1" customWidth="1"/>
    <col min="5910" max="5910" width="25.5546875" style="8" customWidth="1"/>
    <col min="5911" max="5911" width="8.88671875" style="8"/>
    <col min="5912" max="5912" width="33.109375" style="8" customWidth="1"/>
    <col min="5913" max="6137" width="8.88671875" style="8"/>
    <col min="6138" max="6138" width="47.6640625" style="8" customWidth="1"/>
    <col min="6139" max="6139" width="11" style="8" customWidth="1"/>
    <col min="6140" max="6140" width="11.109375" style="8" customWidth="1"/>
    <col min="6141" max="6142" width="0" style="8" hidden="1" customWidth="1"/>
    <col min="6143" max="6143" width="10.33203125" style="8" customWidth="1"/>
    <col min="6144" max="6150" width="0" style="8" hidden="1" customWidth="1"/>
    <col min="6151" max="6151" width="11" style="8" bestFit="1" customWidth="1"/>
    <col min="6152" max="6159" width="0" style="8" hidden="1" customWidth="1"/>
    <col min="6160" max="6160" width="8.44140625" style="8" customWidth="1"/>
    <col min="6161" max="6162" width="0" style="8" hidden="1" customWidth="1"/>
    <col min="6163" max="6163" width="7.88671875" style="8" customWidth="1"/>
    <col min="6164" max="6165" width="0" style="8" hidden="1" customWidth="1"/>
    <col min="6166" max="6166" width="25.5546875" style="8" customWidth="1"/>
    <col min="6167" max="6167" width="8.88671875" style="8"/>
    <col min="6168" max="6168" width="33.109375" style="8" customWidth="1"/>
    <col min="6169" max="6393" width="8.88671875" style="8"/>
    <col min="6394" max="6394" width="47.6640625" style="8" customWidth="1"/>
    <col min="6395" max="6395" width="11" style="8" customWidth="1"/>
    <col min="6396" max="6396" width="11.109375" style="8" customWidth="1"/>
    <col min="6397" max="6398" width="0" style="8" hidden="1" customWidth="1"/>
    <col min="6399" max="6399" width="10.33203125" style="8" customWidth="1"/>
    <col min="6400" max="6406" width="0" style="8" hidden="1" customWidth="1"/>
    <col min="6407" max="6407" width="11" style="8" bestFit="1" customWidth="1"/>
    <col min="6408" max="6415" width="0" style="8" hidden="1" customWidth="1"/>
    <col min="6416" max="6416" width="8.44140625" style="8" customWidth="1"/>
    <col min="6417" max="6418" width="0" style="8" hidden="1" customWidth="1"/>
    <col min="6419" max="6419" width="7.88671875" style="8" customWidth="1"/>
    <col min="6420" max="6421" width="0" style="8" hidden="1" customWidth="1"/>
    <col min="6422" max="6422" width="25.5546875" style="8" customWidth="1"/>
    <col min="6423" max="6423" width="8.88671875" style="8"/>
    <col min="6424" max="6424" width="33.109375" style="8" customWidth="1"/>
    <col min="6425" max="6649" width="8.88671875" style="8"/>
    <col min="6650" max="6650" width="47.6640625" style="8" customWidth="1"/>
    <col min="6651" max="6651" width="11" style="8" customWidth="1"/>
    <col min="6652" max="6652" width="11.109375" style="8" customWidth="1"/>
    <col min="6653" max="6654" width="0" style="8" hidden="1" customWidth="1"/>
    <col min="6655" max="6655" width="10.33203125" style="8" customWidth="1"/>
    <col min="6656" max="6662" width="0" style="8" hidden="1" customWidth="1"/>
    <col min="6663" max="6663" width="11" style="8" bestFit="1" customWidth="1"/>
    <col min="6664" max="6671" width="0" style="8" hidden="1" customWidth="1"/>
    <col min="6672" max="6672" width="8.44140625" style="8" customWidth="1"/>
    <col min="6673" max="6674" width="0" style="8" hidden="1" customWidth="1"/>
    <col min="6675" max="6675" width="7.88671875" style="8" customWidth="1"/>
    <col min="6676" max="6677" width="0" style="8" hidden="1" customWidth="1"/>
    <col min="6678" max="6678" width="25.5546875" style="8" customWidth="1"/>
    <col min="6679" max="6679" width="8.88671875" style="8"/>
    <col min="6680" max="6680" width="33.109375" style="8" customWidth="1"/>
    <col min="6681" max="6905" width="8.88671875" style="8"/>
    <col min="6906" max="6906" width="47.6640625" style="8" customWidth="1"/>
    <col min="6907" max="6907" width="11" style="8" customWidth="1"/>
    <col min="6908" max="6908" width="11.109375" style="8" customWidth="1"/>
    <col min="6909" max="6910" width="0" style="8" hidden="1" customWidth="1"/>
    <col min="6911" max="6911" width="10.33203125" style="8" customWidth="1"/>
    <col min="6912" max="6918" width="0" style="8" hidden="1" customWidth="1"/>
    <col min="6919" max="6919" width="11" style="8" bestFit="1" customWidth="1"/>
    <col min="6920" max="6927" width="0" style="8" hidden="1" customWidth="1"/>
    <col min="6928" max="6928" width="8.44140625" style="8" customWidth="1"/>
    <col min="6929" max="6930" width="0" style="8" hidden="1" customWidth="1"/>
    <col min="6931" max="6931" width="7.88671875" style="8" customWidth="1"/>
    <col min="6932" max="6933" width="0" style="8" hidden="1" customWidth="1"/>
    <col min="6934" max="6934" width="25.5546875" style="8" customWidth="1"/>
    <col min="6935" max="6935" width="8.88671875" style="8"/>
    <col min="6936" max="6936" width="33.109375" style="8" customWidth="1"/>
    <col min="6937" max="7161" width="8.88671875" style="8"/>
    <col min="7162" max="7162" width="47.6640625" style="8" customWidth="1"/>
    <col min="7163" max="7163" width="11" style="8" customWidth="1"/>
    <col min="7164" max="7164" width="11.109375" style="8" customWidth="1"/>
    <col min="7165" max="7166" width="0" style="8" hidden="1" customWidth="1"/>
    <col min="7167" max="7167" width="10.33203125" style="8" customWidth="1"/>
    <col min="7168" max="7174" width="0" style="8" hidden="1" customWidth="1"/>
    <col min="7175" max="7175" width="11" style="8" bestFit="1" customWidth="1"/>
    <col min="7176" max="7183" width="0" style="8" hidden="1" customWidth="1"/>
    <col min="7184" max="7184" width="8.44140625" style="8" customWidth="1"/>
    <col min="7185" max="7186" width="0" style="8" hidden="1" customWidth="1"/>
    <col min="7187" max="7187" width="7.88671875" style="8" customWidth="1"/>
    <col min="7188" max="7189" width="0" style="8" hidden="1" customWidth="1"/>
    <col min="7190" max="7190" width="25.5546875" style="8" customWidth="1"/>
    <col min="7191" max="7191" width="8.88671875" style="8"/>
    <col min="7192" max="7192" width="33.109375" style="8" customWidth="1"/>
    <col min="7193" max="7417" width="8.88671875" style="8"/>
    <col min="7418" max="7418" width="47.6640625" style="8" customWidth="1"/>
    <col min="7419" max="7419" width="11" style="8" customWidth="1"/>
    <col min="7420" max="7420" width="11.109375" style="8" customWidth="1"/>
    <col min="7421" max="7422" width="0" style="8" hidden="1" customWidth="1"/>
    <col min="7423" max="7423" width="10.33203125" style="8" customWidth="1"/>
    <col min="7424" max="7430" width="0" style="8" hidden="1" customWidth="1"/>
    <col min="7431" max="7431" width="11" style="8" bestFit="1" customWidth="1"/>
    <col min="7432" max="7439" width="0" style="8" hidden="1" customWidth="1"/>
    <col min="7440" max="7440" width="8.44140625" style="8" customWidth="1"/>
    <col min="7441" max="7442" width="0" style="8" hidden="1" customWidth="1"/>
    <col min="7443" max="7443" width="7.88671875" style="8" customWidth="1"/>
    <col min="7444" max="7445" width="0" style="8" hidden="1" customWidth="1"/>
    <col min="7446" max="7446" width="25.5546875" style="8" customWidth="1"/>
    <col min="7447" max="7447" width="8.88671875" style="8"/>
    <col min="7448" max="7448" width="33.109375" style="8" customWidth="1"/>
    <col min="7449" max="7673" width="8.88671875" style="8"/>
    <col min="7674" max="7674" width="47.6640625" style="8" customWidth="1"/>
    <col min="7675" max="7675" width="11" style="8" customWidth="1"/>
    <col min="7676" max="7676" width="11.109375" style="8" customWidth="1"/>
    <col min="7677" max="7678" width="0" style="8" hidden="1" customWidth="1"/>
    <col min="7679" max="7679" width="10.33203125" style="8" customWidth="1"/>
    <col min="7680" max="7686" width="0" style="8" hidden="1" customWidth="1"/>
    <col min="7687" max="7687" width="11" style="8" bestFit="1" customWidth="1"/>
    <col min="7688" max="7695" width="0" style="8" hidden="1" customWidth="1"/>
    <col min="7696" max="7696" width="8.44140625" style="8" customWidth="1"/>
    <col min="7697" max="7698" width="0" style="8" hidden="1" customWidth="1"/>
    <col min="7699" max="7699" width="7.88671875" style="8" customWidth="1"/>
    <col min="7700" max="7701" width="0" style="8" hidden="1" customWidth="1"/>
    <col min="7702" max="7702" width="25.5546875" style="8" customWidth="1"/>
    <col min="7703" max="7703" width="8.88671875" style="8"/>
    <col min="7704" max="7704" width="33.109375" style="8" customWidth="1"/>
    <col min="7705" max="7929" width="8.88671875" style="8"/>
    <col min="7930" max="7930" width="47.6640625" style="8" customWidth="1"/>
    <col min="7931" max="7931" width="11" style="8" customWidth="1"/>
    <col min="7932" max="7932" width="11.109375" style="8" customWidth="1"/>
    <col min="7933" max="7934" width="0" style="8" hidden="1" customWidth="1"/>
    <col min="7935" max="7935" width="10.33203125" style="8" customWidth="1"/>
    <col min="7936" max="7942" width="0" style="8" hidden="1" customWidth="1"/>
    <col min="7943" max="7943" width="11" style="8" bestFit="1" customWidth="1"/>
    <col min="7944" max="7951" width="0" style="8" hidden="1" customWidth="1"/>
    <col min="7952" max="7952" width="8.44140625" style="8" customWidth="1"/>
    <col min="7953" max="7954" width="0" style="8" hidden="1" customWidth="1"/>
    <col min="7955" max="7955" width="7.88671875" style="8" customWidth="1"/>
    <col min="7956" max="7957" width="0" style="8" hidden="1" customWidth="1"/>
    <col min="7958" max="7958" width="25.5546875" style="8" customWidth="1"/>
    <col min="7959" max="7959" width="8.88671875" style="8"/>
    <col min="7960" max="7960" width="33.109375" style="8" customWidth="1"/>
    <col min="7961" max="8185" width="8.88671875" style="8"/>
    <col min="8186" max="8186" width="47.6640625" style="8" customWidth="1"/>
    <col min="8187" max="8187" width="11" style="8" customWidth="1"/>
    <col min="8188" max="8188" width="11.109375" style="8" customWidth="1"/>
    <col min="8189" max="8190" width="0" style="8" hidden="1" customWidth="1"/>
    <col min="8191" max="8191" width="10.33203125" style="8" customWidth="1"/>
    <col min="8192" max="8198" width="0" style="8" hidden="1" customWidth="1"/>
    <col min="8199" max="8199" width="11" style="8" bestFit="1" customWidth="1"/>
    <col min="8200" max="8207" width="0" style="8" hidden="1" customWidth="1"/>
    <col min="8208" max="8208" width="8.44140625" style="8" customWidth="1"/>
    <col min="8209" max="8210" width="0" style="8" hidden="1" customWidth="1"/>
    <col min="8211" max="8211" width="7.88671875" style="8" customWidth="1"/>
    <col min="8212" max="8213" width="0" style="8" hidden="1" customWidth="1"/>
    <col min="8214" max="8214" width="25.5546875" style="8" customWidth="1"/>
    <col min="8215" max="8215" width="8.88671875" style="8"/>
    <col min="8216" max="8216" width="33.109375" style="8" customWidth="1"/>
    <col min="8217" max="8441" width="8.88671875" style="8"/>
    <col min="8442" max="8442" width="47.6640625" style="8" customWidth="1"/>
    <col min="8443" max="8443" width="11" style="8" customWidth="1"/>
    <col min="8444" max="8444" width="11.109375" style="8" customWidth="1"/>
    <col min="8445" max="8446" width="0" style="8" hidden="1" customWidth="1"/>
    <col min="8447" max="8447" width="10.33203125" style="8" customWidth="1"/>
    <col min="8448" max="8454" width="0" style="8" hidden="1" customWidth="1"/>
    <col min="8455" max="8455" width="11" style="8" bestFit="1" customWidth="1"/>
    <col min="8456" max="8463" width="0" style="8" hidden="1" customWidth="1"/>
    <col min="8464" max="8464" width="8.44140625" style="8" customWidth="1"/>
    <col min="8465" max="8466" width="0" style="8" hidden="1" customWidth="1"/>
    <col min="8467" max="8467" width="7.88671875" style="8" customWidth="1"/>
    <col min="8468" max="8469" width="0" style="8" hidden="1" customWidth="1"/>
    <col min="8470" max="8470" width="25.5546875" style="8" customWidth="1"/>
    <col min="8471" max="8471" width="8.88671875" style="8"/>
    <col min="8472" max="8472" width="33.109375" style="8" customWidth="1"/>
    <col min="8473" max="8697" width="8.88671875" style="8"/>
    <col min="8698" max="8698" width="47.6640625" style="8" customWidth="1"/>
    <col min="8699" max="8699" width="11" style="8" customWidth="1"/>
    <col min="8700" max="8700" width="11.109375" style="8" customWidth="1"/>
    <col min="8701" max="8702" width="0" style="8" hidden="1" customWidth="1"/>
    <col min="8703" max="8703" width="10.33203125" style="8" customWidth="1"/>
    <col min="8704" max="8710" width="0" style="8" hidden="1" customWidth="1"/>
    <col min="8711" max="8711" width="11" style="8" bestFit="1" customWidth="1"/>
    <col min="8712" max="8719" width="0" style="8" hidden="1" customWidth="1"/>
    <col min="8720" max="8720" width="8.44140625" style="8" customWidth="1"/>
    <col min="8721" max="8722" width="0" style="8" hidden="1" customWidth="1"/>
    <col min="8723" max="8723" width="7.88671875" style="8" customWidth="1"/>
    <col min="8724" max="8725" width="0" style="8" hidden="1" customWidth="1"/>
    <col min="8726" max="8726" width="25.5546875" style="8" customWidth="1"/>
    <col min="8727" max="8727" width="8.88671875" style="8"/>
    <col min="8728" max="8728" width="33.109375" style="8" customWidth="1"/>
    <col min="8729" max="8953" width="8.88671875" style="8"/>
    <col min="8954" max="8954" width="47.6640625" style="8" customWidth="1"/>
    <col min="8955" max="8955" width="11" style="8" customWidth="1"/>
    <col min="8956" max="8956" width="11.109375" style="8" customWidth="1"/>
    <col min="8957" max="8958" width="0" style="8" hidden="1" customWidth="1"/>
    <col min="8959" max="8959" width="10.33203125" style="8" customWidth="1"/>
    <col min="8960" max="8966" width="0" style="8" hidden="1" customWidth="1"/>
    <col min="8967" max="8967" width="11" style="8" bestFit="1" customWidth="1"/>
    <col min="8968" max="8975" width="0" style="8" hidden="1" customWidth="1"/>
    <col min="8976" max="8976" width="8.44140625" style="8" customWidth="1"/>
    <col min="8977" max="8978" width="0" style="8" hidden="1" customWidth="1"/>
    <col min="8979" max="8979" width="7.88671875" style="8" customWidth="1"/>
    <col min="8980" max="8981" width="0" style="8" hidden="1" customWidth="1"/>
    <col min="8982" max="8982" width="25.5546875" style="8" customWidth="1"/>
    <col min="8983" max="8983" width="8.88671875" style="8"/>
    <col min="8984" max="8984" width="33.109375" style="8" customWidth="1"/>
    <col min="8985" max="9209" width="8.88671875" style="8"/>
    <col min="9210" max="9210" width="47.6640625" style="8" customWidth="1"/>
    <col min="9211" max="9211" width="11" style="8" customWidth="1"/>
    <col min="9212" max="9212" width="11.109375" style="8" customWidth="1"/>
    <col min="9213" max="9214" width="0" style="8" hidden="1" customWidth="1"/>
    <col min="9215" max="9215" width="10.33203125" style="8" customWidth="1"/>
    <col min="9216" max="9222" width="0" style="8" hidden="1" customWidth="1"/>
    <col min="9223" max="9223" width="11" style="8" bestFit="1" customWidth="1"/>
    <col min="9224" max="9231" width="0" style="8" hidden="1" customWidth="1"/>
    <col min="9232" max="9232" width="8.44140625" style="8" customWidth="1"/>
    <col min="9233" max="9234" width="0" style="8" hidden="1" customWidth="1"/>
    <col min="9235" max="9235" width="7.88671875" style="8" customWidth="1"/>
    <col min="9236" max="9237" width="0" style="8" hidden="1" customWidth="1"/>
    <col min="9238" max="9238" width="25.5546875" style="8" customWidth="1"/>
    <col min="9239" max="9239" width="8.88671875" style="8"/>
    <col min="9240" max="9240" width="33.109375" style="8" customWidth="1"/>
    <col min="9241" max="9465" width="8.88671875" style="8"/>
    <col min="9466" max="9466" width="47.6640625" style="8" customWidth="1"/>
    <col min="9467" max="9467" width="11" style="8" customWidth="1"/>
    <col min="9468" max="9468" width="11.109375" style="8" customWidth="1"/>
    <col min="9469" max="9470" width="0" style="8" hidden="1" customWidth="1"/>
    <col min="9471" max="9471" width="10.33203125" style="8" customWidth="1"/>
    <col min="9472" max="9478" width="0" style="8" hidden="1" customWidth="1"/>
    <col min="9479" max="9479" width="11" style="8" bestFit="1" customWidth="1"/>
    <col min="9480" max="9487" width="0" style="8" hidden="1" customWidth="1"/>
    <col min="9488" max="9488" width="8.44140625" style="8" customWidth="1"/>
    <col min="9489" max="9490" width="0" style="8" hidden="1" customWidth="1"/>
    <col min="9491" max="9491" width="7.88671875" style="8" customWidth="1"/>
    <col min="9492" max="9493" width="0" style="8" hidden="1" customWidth="1"/>
    <col min="9494" max="9494" width="25.5546875" style="8" customWidth="1"/>
    <col min="9495" max="9495" width="8.88671875" style="8"/>
    <col min="9496" max="9496" width="33.109375" style="8" customWidth="1"/>
    <col min="9497" max="9721" width="8.88671875" style="8"/>
    <col min="9722" max="9722" width="47.6640625" style="8" customWidth="1"/>
    <col min="9723" max="9723" width="11" style="8" customWidth="1"/>
    <col min="9724" max="9724" width="11.109375" style="8" customWidth="1"/>
    <col min="9725" max="9726" width="0" style="8" hidden="1" customWidth="1"/>
    <col min="9727" max="9727" width="10.33203125" style="8" customWidth="1"/>
    <col min="9728" max="9734" width="0" style="8" hidden="1" customWidth="1"/>
    <col min="9735" max="9735" width="11" style="8" bestFit="1" customWidth="1"/>
    <col min="9736" max="9743" width="0" style="8" hidden="1" customWidth="1"/>
    <col min="9744" max="9744" width="8.44140625" style="8" customWidth="1"/>
    <col min="9745" max="9746" width="0" style="8" hidden="1" customWidth="1"/>
    <col min="9747" max="9747" width="7.88671875" style="8" customWidth="1"/>
    <col min="9748" max="9749" width="0" style="8" hidden="1" customWidth="1"/>
    <col min="9750" max="9750" width="25.5546875" style="8" customWidth="1"/>
    <col min="9751" max="9751" width="8.88671875" style="8"/>
    <col min="9752" max="9752" width="33.109375" style="8" customWidth="1"/>
    <col min="9753" max="9977" width="8.88671875" style="8"/>
    <col min="9978" max="9978" width="47.6640625" style="8" customWidth="1"/>
    <col min="9979" max="9979" width="11" style="8" customWidth="1"/>
    <col min="9980" max="9980" width="11.109375" style="8" customWidth="1"/>
    <col min="9981" max="9982" width="0" style="8" hidden="1" customWidth="1"/>
    <col min="9983" max="9983" width="10.33203125" style="8" customWidth="1"/>
    <col min="9984" max="9990" width="0" style="8" hidden="1" customWidth="1"/>
    <col min="9991" max="9991" width="11" style="8" bestFit="1" customWidth="1"/>
    <col min="9992" max="9999" width="0" style="8" hidden="1" customWidth="1"/>
    <col min="10000" max="10000" width="8.44140625" style="8" customWidth="1"/>
    <col min="10001" max="10002" width="0" style="8" hidden="1" customWidth="1"/>
    <col min="10003" max="10003" width="7.88671875" style="8" customWidth="1"/>
    <col min="10004" max="10005" width="0" style="8" hidden="1" customWidth="1"/>
    <col min="10006" max="10006" width="25.5546875" style="8" customWidth="1"/>
    <col min="10007" max="10007" width="8.88671875" style="8"/>
    <col min="10008" max="10008" width="33.109375" style="8" customWidth="1"/>
    <col min="10009" max="10233" width="8.88671875" style="8"/>
    <col min="10234" max="10234" width="47.6640625" style="8" customWidth="1"/>
    <col min="10235" max="10235" width="11" style="8" customWidth="1"/>
    <col min="10236" max="10236" width="11.109375" style="8" customWidth="1"/>
    <col min="10237" max="10238" width="0" style="8" hidden="1" customWidth="1"/>
    <col min="10239" max="10239" width="10.33203125" style="8" customWidth="1"/>
    <col min="10240" max="10246" width="0" style="8" hidden="1" customWidth="1"/>
    <col min="10247" max="10247" width="11" style="8" bestFit="1" customWidth="1"/>
    <col min="10248" max="10255" width="0" style="8" hidden="1" customWidth="1"/>
    <col min="10256" max="10256" width="8.44140625" style="8" customWidth="1"/>
    <col min="10257" max="10258" width="0" style="8" hidden="1" customWidth="1"/>
    <col min="10259" max="10259" width="7.88671875" style="8" customWidth="1"/>
    <col min="10260" max="10261" width="0" style="8" hidden="1" customWidth="1"/>
    <col min="10262" max="10262" width="25.5546875" style="8" customWidth="1"/>
    <col min="10263" max="10263" width="8.88671875" style="8"/>
    <col min="10264" max="10264" width="33.109375" style="8" customWidth="1"/>
    <col min="10265" max="10489" width="8.88671875" style="8"/>
    <col min="10490" max="10490" width="47.6640625" style="8" customWidth="1"/>
    <col min="10491" max="10491" width="11" style="8" customWidth="1"/>
    <col min="10492" max="10492" width="11.109375" style="8" customWidth="1"/>
    <col min="10493" max="10494" width="0" style="8" hidden="1" customWidth="1"/>
    <col min="10495" max="10495" width="10.33203125" style="8" customWidth="1"/>
    <col min="10496" max="10502" width="0" style="8" hidden="1" customWidth="1"/>
    <col min="10503" max="10503" width="11" style="8" bestFit="1" customWidth="1"/>
    <col min="10504" max="10511" width="0" style="8" hidden="1" customWidth="1"/>
    <col min="10512" max="10512" width="8.44140625" style="8" customWidth="1"/>
    <col min="10513" max="10514" width="0" style="8" hidden="1" customWidth="1"/>
    <col min="10515" max="10515" width="7.88671875" style="8" customWidth="1"/>
    <col min="10516" max="10517" width="0" style="8" hidden="1" customWidth="1"/>
    <col min="10518" max="10518" width="25.5546875" style="8" customWidth="1"/>
    <col min="10519" max="10519" width="8.88671875" style="8"/>
    <col min="10520" max="10520" width="33.109375" style="8" customWidth="1"/>
    <col min="10521" max="10745" width="8.88671875" style="8"/>
    <col min="10746" max="10746" width="47.6640625" style="8" customWidth="1"/>
    <col min="10747" max="10747" width="11" style="8" customWidth="1"/>
    <col min="10748" max="10748" width="11.109375" style="8" customWidth="1"/>
    <col min="10749" max="10750" width="0" style="8" hidden="1" customWidth="1"/>
    <col min="10751" max="10751" width="10.33203125" style="8" customWidth="1"/>
    <col min="10752" max="10758" width="0" style="8" hidden="1" customWidth="1"/>
    <col min="10759" max="10759" width="11" style="8" bestFit="1" customWidth="1"/>
    <col min="10760" max="10767" width="0" style="8" hidden="1" customWidth="1"/>
    <col min="10768" max="10768" width="8.44140625" style="8" customWidth="1"/>
    <col min="10769" max="10770" width="0" style="8" hidden="1" customWidth="1"/>
    <col min="10771" max="10771" width="7.88671875" style="8" customWidth="1"/>
    <col min="10772" max="10773" width="0" style="8" hidden="1" customWidth="1"/>
    <col min="10774" max="10774" width="25.5546875" style="8" customWidth="1"/>
    <col min="10775" max="10775" width="8.88671875" style="8"/>
    <col min="10776" max="10776" width="33.109375" style="8" customWidth="1"/>
    <col min="10777" max="11001" width="8.88671875" style="8"/>
    <col min="11002" max="11002" width="47.6640625" style="8" customWidth="1"/>
    <col min="11003" max="11003" width="11" style="8" customWidth="1"/>
    <col min="11004" max="11004" width="11.109375" style="8" customWidth="1"/>
    <col min="11005" max="11006" width="0" style="8" hidden="1" customWidth="1"/>
    <col min="11007" max="11007" width="10.33203125" style="8" customWidth="1"/>
    <col min="11008" max="11014" width="0" style="8" hidden="1" customWidth="1"/>
    <col min="11015" max="11015" width="11" style="8" bestFit="1" customWidth="1"/>
    <col min="11016" max="11023" width="0" style="8" hidden="1" customWidth="1"/>
    <col min="11024" max="11024" width="8.44140625" style="8" customWidth="1"/>
    <col min="11025" max="11026" width="0" style="8" hidden="1" customWidth="1"/>
    <col min="11027" max="11027" width="7.88671875" style="8" customWidth="1"/>
    <col min="11028" max="11029" width="0" style="8" hidden="1" customWidth="1"/>
    <col min="11030" max="11030" width="25.5546875" style="8" customWidth="1"/>
    <col min="11031" max="11031" width="8.88671875" style="8"/>
    <col min="11032" max="11032" width="33.109375" style="8" customWidth="1"/>
    <col min="11033" max="11257" width="8.88671875" style="8"/>
    <col min="11258" max="11258" width="47.6640625" style="8" customWidth="1"/>
    <col min="11259" max="11259" width="11" style="8" customWidth="1"/>
    <col min="11260" max="11260" width="11.109375" style="8" customWidth="1"/>
    <col min="11261" max="11262" width="0" style="8" hidden="1" customWidth="1"/>
    <col min="11263" max="11263" width="10.33203125" style="8" customWidth="1"/>
    <col min="11264" max="11270" width="0" style="8" hidden="1" customWidth="1"/>
    <col min="11271" max="11271" width="11" style="8" bestFit="1" customWidth="1"/>
    <col min="11272" max="11279" width="0" style="8" hidden="1" customWidth="1"/>
    <col min="11280" max="11280" width="8.44140625" style="8" customWidth="1"/>
    <col min="11281" max="11282" width="0" style="8" hidden="1" customWidth="1"/>
    <col min="11283" max="11283" width="7.88671875" style="8" customWidth="1"/>
    <col min="11284" max="11285" width="0" style="8" hidden="1" customWidth="1"/>
    <col min="11286" max="11286" width="25.5546875" style="8" customWidth="1"/>
    <col min="11287" max="11287" width="8.88671875" style="8"/>
    <col min="11288" max="11288" width="33.109375" style="8" customWidth="1"/>
    <col min="11289" max="11513" width="8.88671875" style="8"/>
    <col min="11514" max="11514" width="47.6640625" style="8" customWidth="1"/>
    <col min="11515" max="11515" width="11" style="8" customWidth="1"/>
    <col min="11516" max="11516" width="11.109375" style="8" customWidth="1"/>
    <col min="11517" max="11518" width="0" style="8" hidden="1" customWidth="1"/>
    <col min="11519" max="11519" width="10.33203125" style="8" customWidth="1"/>
    <col min="11520" max="11526" width="0" style="8" hidden="1" customWidth="1"/>
    <col min="11527" max="11527" width="11" style="8" bestFit="1" customWidth="1"/>
    <col min="11528" max="11535" width="0" style="8" hidden="1" customWidth="1"/>
    <col min="11536" max="11536" width="8.44140625" style="8" customWidth="1"/>
    <col min="11537" max="11538" width="0" style="8" hidden="1" customWidth="1"/>
    <col min="11539" max="11539" width="7.88671875" style="8" customWidth="1"/>
    <col min="11540" max="11541" width="0" style="8" hidden="1" customWidth="1"/>
    <col min="11542" max="11542" width="25.5546875" style="8" customWidth="1"/>
    <col min="11543" max="11543" width="8.88671875" style="8"/>
    <col min="11544" max="11544" width="33.109375" style="8" customWidth="1"/>
    <col min="11545" max="11769" width="8.88671875" style="8"/>
    <col min="11770" max="11770" width="47.6640625" style="8" customWidth="1"/>
    <col min="11771" max="11771" width="11" style="8" customWidth="1"/>
    <col min="11772" max="11772" width="11.109375" style="8" customWidth="1"/>
    <col min="11773" max="11774" width="0" style="8" hidden="1" customWidth="1"/>
    <col min="11775" max="11775" width="10.33203125" style="8" customWidth="1"/>
    <col min="11776" max="11782" width="0" style="8" hidden="1" customWidth="1"/>
    <col min="11783" max="11783" width="11" style="8" bestFit="1" customWidth="1"/>
    <col min="11784" max="11791" width="0" style="8" hidden="1" customWidth="1"/>
    <col min="11792" max="11792" width="8.44140625" style="8" customWidth="1"/>
    <col min="11793" max="11794" width="0" style="8" hidden="1" customWidth="1"/>
    <col min="11795" max="11795" width="7.88671875" style="8" customWidth="1"/>
    <col min="11796" max="11797" width="0" style="8" hidden="1" customWidth="1"/>
    <col min="11798" max="11798" width="25.5546875" style="8" customWidth="1"/>
    <col min="11799" max="11799" width="8.88671875" style="8"/>
    <col min="11800" max="11800" width="33.109375" style="8" customWidth="1"/>
    <col min="11801" max="12025" width="8.88671875" style="8"/>
    <col min="12026" max="12026" width="47.6640625" style="8" customWidth="1"/>
    <col min="12027" max="12027" width="11" style="8" customWidth="1"/>
    <col min="12028" max="12028" width="11.109375" style="8" customWidth="1"/>
    <col min="12029" max="12030" width="0" style="8" hidden="1" customWidth="1"/>
    <col min="12031" max="12031" width="10.33203125" style="8" customWidth="1"/>
    <col min="12032" max="12038" width="0" style="8" hidden="1" customWidth="1"/>
    <col min="12039" max="12039" width="11" style="8" bestFit="1" customWidth="1"/>
    <col min="12040" max="12047" width="0" style="8" hidden="1" customWidth="1"/>
    <col min="12048" max="12048" width="8.44140625" style="8" customWidth="1"/>
    <col min="12049" max="12050" width="0" style="8" hidden="1" customWidth="1"/>
    <col min="12051" max="12051" width="7.88671875" style="8" customWidth="1"/>
    <col min="12052" max="12053" width="0" style="8" hidden="1" customWidth="1"/>
    <col min="12054" max="12054" width="25.5546875" style="8" customWidth="1"/>
    <col min="12055" max="12055" width="8.88671875" style="8"/>
    <col min="12056" max="12056" width="33.109375" style="8" customWidth="1"/>
    <col min="12057" max="12281" width="8.88671875" style="8"/>
    <col min="12282" max="12282" width="47.6640625" style="8" customWidth="1"/>
    <col min="12283" max="12283" width="11" style="8" customWidth="1"/>
    <col min="12284" max="12284" width="11.109375" style="8" customWidth="1"/>
    <col min="12285" max="12286" width="0" style="8" hidden="1" customWidth="1"/>
    <col min="12287" max="12287" width="10.33203125" style="8" customWidth="1"/>
    <col min="12288" max="12294" width="0" style="8" hidden="1" customWidth="1"/>
    <col min="12295" max="12295" width="11" style="8" bestFit="1" customWidth="1"/>
    <col min="12296" max="12303" width="0" style="8" hidden="1" customWidth="1"/>
    <col min="12304" max="12304" width="8.44140625" style="8" customWidth="1"/>
    <col min="12305" max="12306" width="0" style="8" hidden="1" customWidth="1"/>
    <col min="12307" max="12307" width="7.88671875" style="8" customWidth="1"/>
    <col min="12308" max="12309" width="0" style="8" hidden="1" customWidth="1"/>
    <col min="12310" max="12310" width="25.5546875" style="8" customWidth="1"/>
    <col min="12311" max="12311" width="8.88671875" style="8"/>
    <col min="12312" max="12312" width="33.109375" style="8" customWidth="1"/>
    <col min="12313" max="12537" width="8.88671875" style="8"/>
    <col min="12538" max="12538" width="47.6640625" style="8" customWidth="1"/>
    <col min="12539" max="12539" width="11" style="8" customWidth="1"/>
    <col min="12540" max="12540" width="11.109375" style="8" customWidth="1"/>
    <col min="12541" max="12542" width="0" style="8" hidden="1" customWidth="1"/>
    <col min="12543" max="12543" width="10.33203125" style="8" customWidth="1"/>
    <col min="12544" max="12550" width="0" style="8" hidden="1" customWidth="1"/>
    <col min="12551" max="12551" width="11" style="8" bestFit="1" customWidth="1"/>
    <col min="12552" max="12559" width="0" style="8" hidden="1" customWidth="1"/>
    <col min="12560" max="12560" width="8.44140625" style="8" customWidth="1"/>
    <col min="12561" max="12562" width="0" style="8" hidden="1" customWidth="1"/>
    <col min="12563" max="12563" width="7.88671875" style="8" customWidth="1"/>
    <col min="12564" max="12565" width="0" style="8" hidden="1" customWidth="1"/>
    <col min="12566" max="12566" width="25.5546875" style="8" customWidth="1"/>
    <col min="12567" max="12567" width="8.88671875" style="8"/>
    <col min="12568" max="12568" width="33.109375" style="8" customWidth="1"/>
    <col min="12569" max="12793" width="8.88671875" style="8"/>
    <col min="12794" max="12794" width="47.6640625" style="8" customWidth="1"/>
    <col min="12795" max="12795" width="11" style="8" customWidth="1"/>
    <col min="12796" max="12796" width="11.109375" style="8" customWidth="1"/>
    <col min="12797" max="12798" width="0" style="8" hidden="1" customWidth="1"/>
    <col min="12799" max="12799" width="10.33203125" style="8" customWidth="1"/>
    <col min="12800" max="12806" width="0" style="8" hidden="1" customWidth="1"/>
    <col min="12807" max="12807" width="11" style="8" bestFit="1" customWidth="1"/>
    <col min="12808" max="12815" width="0" style="8" hidden="1" customWidth="1"/>
    <col min="12816" max="12816" width="8.44140625" style="8" customWidth="1"/>
    <col min="12817" max="12818" width="0" style="8" hidden="1" customWidth="1"/>
    <col min="12819" max="12819" width="7.88671875" style="8" customWidth="1"/>
    <col min="12820" max="12821" width="0" style="8" hidden="1" customWidth="1"/>
    <col min="12822" max="12822" width="25.5546875" style="8" customWidth="1"/>
    <col min="12823" max="12823" width="8.88671875" style="8"/>
    <col min="12824" max="12824" width="33.109375" style="8" customWidth="1"/>
    <col min="12825" max="13049" width="8.88671875" style="8"/>
    <col min="13050" max="13050" width="47.6640625" style="8" customWidth="1"/>
    <col min="13051" max="13051" width="11" style="8" customWidth="1"/>
    <col min="13052" max="13052" width="11.109375" style="8" customWidth="1"/>
    <col min="13053" max="13054" width="0" style="8" hidden="1" customWidth="1"/>
    <col min="13055" max="13055" width="10.33203125" style="8" customWidth="1"/>
    <col min="13056" max="13062" width="0" style="8" hidden="1" customWidth="1"/>
    <col min="13063" max="13063" width="11" style="8" bestFit="1" customWidth="1"/>
    <col min="13064" max="13071" width="0" style="8" hidden="1" customWidth="1"/>
    <col min="13072" max="13072" width="8.44140625" style="8" customWidth="1"/>
    <col min="13073" max="13074" width="0" style="8" hidden="1" customWidth="1"/>
    <col min="13075" max="13075" width="7.88671875" style="8" customWidth="1"/>
    <col min="13076" max="13077" width="0" style="8" hidden="1" customWidth="1"/>
    <col min="13078" max="13078" width="25.5546875" style="8" customWidth="1"/>
    <col min="13079" max="13079" width="8.88671875" style="8"/>
    <col min="13080" max="13080" width="33.109375" style="8" customWidth="1"/>
    <col min="13081" max="13305" width="8.88671875" style="8"/>
    <col min="13306" max="13306" width="47.6640625" style="8" customWidth="1"/>
    <col min="13307" max="13307" width="11" style="8" customWidth="1"/>
    <col min="13308" max="13308" width="11.109375" style="8" customWidth="1"/>
    <col min="13309" max="13310" width="0" style="8" hidden="1" customWidth="1"/>
    <col min="13311" max="13311" width="10.33203125" style="8" customWidth="1"/>
    <col min="13312" max="13318" width="0" style="8" hidden="1" customWidth="1"/>
    <col min="13319" max="13319" width="11" style="8" bestFit="1" customWidth="1"/>
    <col min="13320" max="13327" width="0" style="8" hidden="1" customWidth="1"/>
    <col min="13328" max="13328" width="8.44140625" style="8" customWidth="1"/>
    <col min="13329" max="13330" width="0" style="8" hidden="1" customWidth="1"/>
    <col min="13331" max="13331" width="7.88671875" style="8" customWidth="1"/>
    <col min="13332" max="13333" width="0" style="8" hidden="1" customWidth="1"/>
    <col min="13334" max="13334" width="25.5546875" style="8" customWidth="1"/>
    <col min="13335" max="13335" width="8.88671875" style="8"/>
    <col min="13336" max="13336" width="33.109375" style="8" customWidth="1"/>
    <col min="13337" max="13561" width="8.88671875" style="8"/>
    <col min="13562" max="13562" width="47.6640625" style="8" customWidth="1"/>
    <col min="13563" max="13563" width="11" style="8" customWidth="1"/>
    <col min="13564" max="13564" width="11.109375" style="8" customWidth="1"/>
    <col min="13565" max="13566" width="0" style="8" hidden="1" customWidth="1"/>
    <col min="13567" max="13567" width="10.33203125" style="8" customWidth="1"/>
    <col min="13568" max="13574" width="0" style="8" hidden="1" customWidth="1"/>
    <col min="13575" max="13575" width="11" style="8" bestFit="1" customWidth="1"/>
    <col min="13576" max="13583" width="0" style="8" hidden="1" customWidth="1"/>
    <col min="13584" max="13584" width="8.44140625" style="8" customWidth="1"/>
    <col min="13585" max="13586" width="0" style="8" hidden="1" customWidth="1"/>
    <col min="13587" max="13587" width="7.88671875" style="8" customWidth="1"/>
    <col min="13588" max="13589" width="0" style="8" hidden="1" customWidth="1"/>
    <col min="13590" max="13590" width="25.5546875" style="8" customWidth="1"/>
    <col min="13591" max="13591" width="8.88671875" style="8"/>
    <col min="13592" max="13592" width="33.109375" style="8" customWidth="1"/>
    <col min="13593" max="13817" width="8.88671875" style="8"/>
    <col min="13818" max="13818" width="47.6640625" style="8" customWidth="1"/>
    <col min="13819" max="13819" width="11" style="8" customWidth="1"/>
    <col min="13820" max="13820" width="11.109375" style="8" customWidth="1"/>
    <col min="13821" max="13822" width="0" style="8" hidden="1" customWidth="1"/>
    <col min="13823" max="13823" width="10.33203125" style="8" customWidth="1"/>
    <col min="13824" max="13830" width="0" style="8" hidden="1" customWidth="1"/>
    <col min="13831" max="13831" width="11" style="8" bestFit="1" customWidth="1"/>
    <col min="13832" max="13839" width="0" style="8" hidden="1" customWidth="1"/>
    <col min="13840" max="13840" width="8.44140625" style="8" customWidth="1"/>
    <col min="13841" max="13842" width="0" style="8" hidden="1" customWidth="1"/>
    <col min="13843" max="13843" width="7.88671875" style="8" customWidth="1"/>
    <col min="13844" max="13845" width="0" style="8" hidden="1" customWidth="1"/>
    <col min="13846" max="13846" width="25.5546875" style="8" customWidth="1"/>
    <col min="13847" max="13847" width="8.88671875" style="8"/>
    <col min="13848" max="13848" width="33.109375" style="8" customWidth="1"/>
    <col min="13849" max="14073" width="8.88671875" style="8"/>
    <col min="14074" max="14074" width="47.6640625" style="8" customWidth="1"/>
    <col min="14075" max="14075" width="11" style="8" customWidth="1"/>
    <col min="14076" max="14076" width="11.109375" style="8" customWidth="1"/>
    <col min="14077" max="14078" width="0" style="8" hidden="1" customWidth="1"/>
    <col min="14079" max="14079" width="10.33203125" style="8" customWidth="1"/>
    <col min="14080" max="14086" width="0" style="8" hidden="1" customWidth="1"/>
    <col min="14087" max="14087" width="11" style="8" bestFit="1" customWidth="1"/>
    <col min="14088" max="14095" width="0" style="8" hidden="1" customWidth="1"/>
    <col min="14096" max="14096" width="8.44140625" style="8" customWidth="1"/>
    <col min="14097" max="14098" width="0" style="8" hidden="1" customWidth="1"/>
    <col min="14099" max="14099" width="7.88671875" style="8" customWidth="1"/>
    <col min="14100" max="14101" width="0" style="8" hidden="1" customWidth="1"/>
    <col min="14102" max="14102" width="25.5546875" style="8" customWidth="1"/>
    <col min="14103" max="14103" width="8.88671875" style="8"/>
    <col min="14104" max="14104" width="33.109375" style="8" customWidth="1"/>
    <col min="14105" max="14329" width="8.88671875" style="8"/>
    <col min="14330" max="14330" width="47.6640625" style="8" customWidth="1"/>
    <col min="14331" max="14331" width="11" style="8" customWidth="1"/>
    <col min="14332" max="14332" width="11.109375" style="8" customWidth="1"/>
    <col min="14333" max="14334" width="0" style="8" hidden="1" customWidth="1"/>
    <col min="14335" max="14335" width="10.33203125" style="8" customWidth="1"/>
    <col min="14336" max="14342" width="0" style="8" hidden="1" customWidth="1"/>
    <col min="14343" max="14343" width="11" style="8" bestFit="1" customWidth="1"/>
    <col min="14344" max="14351" width="0" style="8" hidden="1" customWidth="1"/>
    <col min="14352" max="14352" width="8.44140625" style="8" customWidth="1"/>
    <col min="14353" max="14354" width="0" style="8" hidden="1" customWidth="1"/>
    <col min="14355" max="14355" width="7.88671875" style="8" customWidth="1"/>
    <col min="14356" max="14357" width="0" style="8" hidden="1" customWidth="1"/>
    <col min="14358" max="14358" width="25.5546875" style="8" customWidth="1"/>
    <col min="14359" max="14359" width="8.88671875" style="8"/>
    <col min="14360" max="14360" width="33.109375" style="8" customWidth="1"/>
    <col min="14361" max="14585" width="8.88671875" style="8"/>
    <col min="14586" max="14586" width="47.6640625" style="8" customWidth="1"/>
    <col min="14587" max="14587" width="11" style="8" customWidth="1"/>
    <col min="14588" max="14588" width="11.109375" style="8" customWidth="1"/>
    <col min="14589" max="14590" width="0" style="8" hidden="1" customWidth="1"/>
    <col min="14591" max="14591" width="10.33203125" style="8" customWidth="1"/>
    <col min="14592" max="14598" width="0" style="8" hidden="1" customWidth="1"/>
    <col min="14599" max="14599" width="11" style="8" bestFit="1" customWidth="1"/>
    <col min="14600" max="14607" width="0" style="8" hidden="1" customWidth="1"/>
    <col min="14608" max="14608" width="8.44140625" style="8" customWidth="1"/>
    <col min="14609" max="14610" width="0" style="8" hidden="1" customWidth="1"/>
    <col min="14611" max="14611" width="7.88671875" style="8" customWidth="1"/>
    <col min="14612" max="14613" width="0" style="8" hidden="1" customWidth="1"/>
    <col min="14614" max="14614" width="25.5546875" style="8" customWidth="1"/>
    <col min="14615" max="14615" width="8.88671875" style="8"/>
    <col min="14616" max="14616" width="33.109375" style="8" customWidth="1"/>
    <col min="14617" max="14841" width="8.88671875" style="8"/>
    <col min="14842" max="14842" width="47.6640625" style="8" customWidth="1"/>
    <col min="14843" max="14843" width="11" style="8" customWidth="1"/>
    <col min="14844" max="14844" width="11.109375" style="8" customWidth="1"/>
    <col min="14845" max="14846" width="0" style="8" hidden="1" customWidth="1"/>
    <col min="14847" max="14847" width="10.33203125" style="8" customWidth="1"/>
    <col min="14848" max="14854" width="0" style="8" hidden="1" customWidth="1"/>
    <col min="14855" max="14855" width="11" style="8" bestFit="1" customWidth="1"/>
    <col min="14856" max="14863" width="0" style="8" hidden="1" customWidth="1"/>
    <col min="14864" max="14864" width="8.44140625" style="8" customWidth="1"/>
    <col min="14865" max="14866" width="0" style="8" hidden="1" customWidth="1"/>
    <col min="14867" max="14867" width="7.88671875" style="8" customWidth="1"/>
    <col min="14868" max="14869" width="0" style="8" hidden="1" customWidth="1"/>
    <col min="14870" max="14870" width="25.5546875" style="8" customWidth="1"/>
    <col min="14871" max="14871" width="8.88671875" style="8"/>
    <col min="14872" max="14872" width="33.109375" style="8" customWidth="1"/>
    <col min="14873" max="15097" width="8.88671875" style="8"/>
    <col min="15098" max="15098" width="47.6640625" style="8" customWidth="1"/>
    <col min="15099" max="15099" width="11" style="8" customWidth="1"/>
    <col min="15100" max="15100" width="11.109375" style="8" customWidth="1"/>
    <col min="15101" max="15102" width="0" style="8" hidden="1" customWidth="1"/>
    <col min="15103" max="15103" width="10.33203125" style="8" customWidth="1"/>
    <col min="15104" max="15110" width="0" style="8" hidden="1" customWidth="1"/>
    <col min="15111" max="15111" width="11" style="8" bestFit="1" customWidth="1"/>
    <col min="15112" max="15119" width="0" style="8" hidden="1" customWidth="1"/>
    <col min="15120" max="15120" width="8.44140625" style="8" customWidth="1"/>
    <col min="15121" max="15122" width="0" style="8" hidden="1" customWidth="1"/>
    <col min="15123" max="15123" width="7.88671875" style="8" customWidth="1"/>
    <col min="15124" max="15125" width="0" style="8" hidden="1" customWidth="1"/>
    <col min="15126" max="15126" width="25.5546875" style="8" customWidth="1"/>
    <col min="15127" max="15127" width="8.88671875" style="8"/>
    <col min="15128" max="15128" width="33.109375" style="8" customWidth="1"/>
    <col min="15129" max="15353" width="8.88671875" style="8"/>
    <col min="15354" max="15354" width="47.6640625" style="8" customWidth="1"/>
    <col min="15355" max="15355" width="11" style="8" customWidth="1"/>
    <col min="15356" max="15356" width="11.109375" style="8" customWidth="1"/>
    <col min="15357" max="15358" width="0" style="8" hidden="1" customWidth="1"/>
    <col min="15359" max="15359" width="10.33203125" style="8" customWidth="1"/>
    <col min="15360" max="15366" width="0" style="8" hidden="1" customWidth="1"/>
    <col min="15367" max="15367" width="11" style="8" bestFit="1" customWidth="1"/>
    <col min="15368" max="15375" width="0" style="8" hidden="1" customWidth="1"/>
    <col min="15376" max="15376" width="8.44140625" style="8" customWidth="1"/>
    <col min="15377" max="15378" width="0" style="8" hidden="1" customWidth="1"/>
    <col min="15379" max="15379" width="7.88671875" style="8" customWidth="1"/>
    <col min="15380" max="15381" width="0" style="8" hidden="1" customWidth="1"/>
    <col min="15382" max="15382" width="25.5546875" style="8" customWidth="1"/>
    <col min="15383" max="15383" width="8.88671875" style="8"/>
    <col min="15384" max="15384" width="33.109375" style="8" customWidth="1"/>
    <col min="15385" max="15609" width="8.88671875" style="8"/>
    <col min="15610" max="15610" width="47.6640625" style="8" customWidth="1"/>
    <col min="15611" max="15611" width="11" style="8" customWidth="1"/>
    <col min="15612" max="15612" width="11.109375" style="8" customWidth="1"/>
    <col min="15613" max="15614" width="0" style="8" hidden="1" customWidth="1"/>
    <col min="15615" max="15615" width="10.33203125" style="8" customWidth="1"/>
    <col min="15616" max="15622" width="0" style="8" hidden="1" customWidth="1"/>
    <col min="15623" max="15623" width="11" style="8" bestFit="1" customWidth="1"/>
    <col min="15624" max="15631" width="0" style="8" hidden="1" customWidth="1"/>
    <col min="15632" max="15632" width="8.44140625" style="8" customWidth="1"/>
    <col min="15633" max="15634" width="0" style="8" hidden="1" customWidth="1"/>
    <col min="15635" max="15635" width="7.88671875" style="8" customWidth="1"/>
    <col min="15636" max="15637" width="0" style="8" hidden="1" customWidth="1"/>
    <col min="15638" max="15638" width="25.5546875" style="8" customWidth="1"/>
    <col min="15639" max="15639" width="8.88671875" style="8"/>
    <col min="15640" max="15640" width="33.109375" style="8" customWidth="1"/>
    <col min="15641" max="15865" width="8.88671875" style="8"/>
    <col min="15866" max="15866" width="47.6640625" style="8" customWidth="1"/>
    <col min="15867" max="15867" width="11" style="8" customWidth="1"/>
    <col min="15868" max="15868" width="11.109375" style="8" customWidth="1"/>
    <col min="15869" max="15870" width="0" style="8" hidden="1" customWidth="1"/>
    <col min="15871" max="15871" width="10.33203125" style="8" customWidth="1"/>
    <col min="15872" max="15878" width="0" style="8" hidden="1" customWidth="1"/>
    <col min="15879" max="15879" width="11" style="8" bestFit="1" customWidth="1"/>
    <col min="15880" max="15887" width="0" style="8" hidden="1" customWidth="1"/>
    <col min="15888" max="15888" width="8.44140625" style="8" customWidth="1"/>
    <col min="15889" max="15890" width="0" style="8" hidden="1" customWidth="1"/>
    <col min="15891" max="15891" width="7.88671875" style="8" customWidth="1"/>
    <col min="15892" max="15893" width="0" style="8" hidden="1" customWidth="1"/>
    <col min="15894" max="15894" width="25.5546875" style="8" customWidth="1"/>
    <col min="15895" max="15895" width="8.88671875" style="8"/>
    <col min="15896" max="15896" width="33.109375" style="8" customWidth="1"/>
    <col min="15897" max="16121" width="8.88671875" style="8"/>
    <col min="16122" max="16122" width="47.6640625" style="8" customWidth="1"/>
    <col min="16123" max="16123" width="11" style="8" customWidth="1"/>
    <col min="16124" max="16124" width="11.109375" style="8" customWidth="1"/>
    <col min="16125" max="16126" width="0" style="8" hidden="1" customWidth="1"/>
    <col min="16127" max="16127" width="10.33203125" style="8" customWidth="1"/>
    <col min="16128" max="16134" width="0" style="8" hidden="1" customWidth="1"/>
    <col min="16135" max="16135" width="11" style="8" bestFit="1" customWidth="1"/>
    <col min="16136" max="16143" width="0" style="8" hidden="1" customWidth="1"/>
    <col min="16144" max="16144" width="8.44140625" style="8" customWidth="1"/>
    <col min="16145" max="16146" width="0" style="8" hidden="1" customWidth="1"/>
    <col min="16147" max="16147" width="7.88671875" style="8" customWidth="1"/>
    <col min="16148" max="16149" width="0" style="8" hidden="1" customWidth="1"/>
    <col min="16150" max="16150" width="25.5546875" style="8" customWidth="1"/>
    <col min="16151" max="16151" width="8.88671875" style="8"/>
    <col min="16152" max="16152" width="33.109375" style="8" customWidth="1"/>
    <col min="16153" max="16384" width="8.88671875" style="8"/>
  </cols>
  <sheetData>
    <row r="1" spans="1:23" ht="18" x14ac:dyDescent="0.35">
      <c r="A1" s="1" t="s">
        <v>140</v>
      </c>
      <c r="B1" s="1"/>
      <c r="C1" s="2"/>
      <c r="D1" s="3"/>
      <c r="E1" s="4"/>
      <c r="F1" s="5"/>
      <c r="G1" s="6"/>
      <c r="H1" s="5"/>
      <c r="I1" s="5"/>
      <c r="J1" s="5"/>
      <c r="K1" s="5"/>
      <c r="L1" s="5"/>
      <c r="M1" s="5"/>
      <c r="N1" s="7"/>
      <c r="O1" s="7"/>
      <c r="P1" s="7"/>
      <c r="Q1" s="7"/>
      <c r="R1" s="7"/>
      <c r="S1" s="7"/>
      <c r="T1" s="7"/>
      <c r="U1" s="7"/>
      <c r="V1" s="7"/>
      <c r="W1" s="7"/>
    </row>
    <row r="2" spans="1:23" ht="21.6" thickBot="1" x14ac:dyDescent="0.45">
      <c r="A2" s="9" t="s">
        <v>141</v>
      </c>
      <c r="B2" s="9"/>
      <c r="C2" s="10"/>
      <c r="D2" s="10"/>
      <c r="E2" s="11"/>
      <c r="F2" s="12"/>
      <c r="G2" s="13"/>
      <c r="H2" s="12"/>
      <c r="I2" s="12"/>
      <c r="J2" s="12"/>
      <c r="K2" s="12"/>
      <c r="L2" s="12"/>
      <c r="M2" s="12"/>
      <c r="N2" s="14"/>
      <c r="O2" s="14"/>
      <c r="P2" s="14"/>
      <c r="Q2" s="14"/>
      <c r="R2" s="14"/>
      <c r="S2" s="14"/>
      <c r="T2" s="14"/>
      <c r="U2" s="14"/>
      <c r="V2" s="14"/>
      <c r="W2" s="14"/>
    </row>
    <row r="3" spans="1:23" ht="18.600000000000001" thickBot="1" x14ac:dyDescent="0.4">
      <c r="A3" s="15" t="s">
        <v>2</v>
      </c>
      <c r="B3" s="16"/>
      <c r="C3" s="17"/>
      <c r="D3" s="17"/>
      <c r="E3" s="18"/>
      <c r="F3" s="19"/>
      <c r="G3" s="20"/>
      <c r="H3" s="19"/>
      <c r="I3" s="19"/>
      <c r="J3" s="19"/>
      <c r="K3" s="19"/>
      <c r="L3" s="19"/>
      <c r="M3" s="19"/>
      <c r="N3" s="17"/>
      <c r="O3" s="17" t="s">
        <v>142</v>
      </c>
      <c r="P3" s="17"/>
      <c r="Q3" s="17"/>
      <c r="R3" s="17"/>
      <c r="S3" s="17"/>
      <c r="T3" s="17"/>
      <c r="U3" s="17"/>
      <c r="V3" s="21"/>
      <c r="W3" s="21"/>
    </row>
    <row r="4" spans="1:23" ht="18.600000000000001" thickBot="1" x14ac:dyDescent="0.4">
      <c r="A4" s="22"/>
      <c r="B4" s="22"/>
      <c r="C4" s="23"/>
      <c r="D4" s="24"/>
      <c r="E4" s="24"/>
      <c r="F4" s="25"/>
      <c r="G4" s="26" t="s">
        <v>4</v>
      </c>
      <c r="H4" s="27"/>
      <c r="I4" s="27"/>
      <c r="J4" s="27"/>
      <c r="K4" s="27"/>
      <c r="L4" s="27"/>
      <c r="M4" s="28"/>
      <c r="N4" s="29"/>
      <c r="O4" s="30"/>
      <c r="P4" s="30"/>
      <c r="Q4" s="30"/>
      <c r="R4" s="30"/>
      <c r="S4" s="30"/>
      <c r="T4" s="30"/>
      <c r="U4" s="30"/>
      <c r="V4" s="24"/>
      <c r="W4" s="24"/>
    </row>
    <row r="5" spans="1:23" s="38" customFormat="1" ht="18.600000000000001" thickBot="1" x14ac:dyDescent="0.4">
      <c r="A5" s="31"/>
      <c r="B5" s="31"/>
      <c r="C5" s="32"/>
      <c r="D5" s="33"/>
      <c r="E5" s="33"/>
      <c r="F5" s="34" t="s">
        <v>143</v>
      </c>
      <c r="G5" s="35"/>
      <c r="H5" s="35"/>
      <c r="I5" s="35"/>
      <c r="J5" s="35"/>
      <c r="K5" s="35"/>
      <c r="L5" s="35"/>
      <c r="M5" s="35"/>
      <c r="N5" s="36"/>
      <c r="O5" s="37"/>
      <c r="P5" s="34" t="s">
        <v>144</v>
      </c>
      <c r="Q5" s="34" t="s">
        <v>145</v>
      </c>
      <c r="R5" s="34" t="s">
        <v>146</v>
      </c>
      <c r="S5" s="34" t="s">
        <v>147</v>
      </c>
      <c r="T5" s="34" t="s">
        <v>148</v>
      </c>
      <c r="U5" s="34" t="s">
        <v>149</v>
      </c>
      <c r="V5" s="33"/>
      <c r="W5" s="33"/>
    </row>
    <row r="6" spans="1:23" s="38" customFormat="1" ht="18.600000000000001" thickBot="1" x14ac:dyDescent="0.4">
      <c r="A6" s="39" t="s">
        <v>150</v>
      </c>
      <c r="B6" s="39"/>
      <c r="C6" s="40"/>
      <c r="D6" s="41"/>
      <c r="E6" s="41"/>
      <c r="F6" s="42">
        <v>36.799999999999997</v>
      </c>
      <c r="G6" s="43"/>
      <c r="H6" s="43"/>
      <c r="I6" s="43"/>
      <c r="J6" s="43"/>
      <c r="K6" s="43"/>
      <c r="L6" s="43"/>
      <c r="M6" s="44"/>
      <c r="N6" s="45"/>
      <c r="O6" s="46"/>
      <c r="P6" s="42">
        <v>34.1</v>
      </c>
      <c r="Q6" s="42">
        <v>31.5</v>
      </c>
      <c r="R6" s="42">
        <v>28.9</v>
      </c>
      <c r="S6" s="42">
        <v>26.3</v>
      </c>
      <c r="T6" s="42">
        <f>SUM(F6:S6)/5</f>
        <v>31.520000000000003</v>
      </c>
      <c r="U6" s="42">
        <v>31.5</v>
      </c>
      <c r="V6" s="47"/>
      <c r="W6" s="48" t="s">
        <v>151</v>
      </c>
    </row>
    <row r="7" spans="1:23" s="38" customFormat="1" ht="18.600000000000001" thickBot="1" x14ac:dyDescent="0.4">
      <c r="A7" s="39" t="s">
        <v>152</v>
      </c>
      <c r="B7" s="39"/>
      <c r="C7" s="40"/>
      <c r="D7" s="41"/>
      <c r="E7" s="41"/>
      <c r="F7" s="42">
        <v>2.2999999999999998</v>
      </c>
      <c r="G7" s="43"/>
      <c r="H7" s="43"/>
      <c r="I7" s="43"/>
      <c r="J7" s="43"/>
      <c r="K7" s="43"/>
      <c r="L7" s="43"/>
      <c r="M7" s="44"/>
      <c r="N7" s="45"/>
      <c r="O7" s="46"/>
      <c r="P7" s="42">
        <v>2.25</v>
      </c>
      <c r="Q7" s="42">
        <v>2.1800000000000002</v>
      </c>
      <c r="R7" s="42">
        <v>2.11</v>
      </c>
      <c r="S7" s="42">
        <v>2.0299999999999998</v>
      </c>
      <c r="T7" s="42">
        <f>SUM(F7:S7)/5</f>
        <v>2.1739999999999999</v>
      </c>
      <c r="U7" s="42">
        <v>1.71</v>
      </c>
      <c r="V7" s="50"/>
      <c r="W7" s="51" t="s">
        <v>151</v>
      </c>
    </row>
    <row r="8" spans="1:23" s="38" customFormat="1" ht="18.600000000000001" thickBot="1" x14ac:dyDescent="0.4">
      <c r="A8" s="39" t="s">
        <v>153</v>
      </c>
      <c r="B8" s="39"/>
      <c r="C8" s="40"/>
      <c r="D8" s="41"/>
      <c r="E8" s="41"/>
      <c r="F8" s="42">
        <v>1.7170000000000001</v>
      </c>
      <c r="G8" s="43"/>
      <c r="H8" s="43"/>
      <c r="I8" s="43"/>
      <c r="J8" s="43"/>
      <c r="K8" s="43"/>
      <c r="L8" s="43"/>
      <c r="M8" s="44"/>
      <c r="N8" s="45"/>
      <c r="O8" s="46"/>
      <c r="P8" s="42">
        <v>1.5572653048782086</v>
      </c>
      <c r="Q8" s="42">
        <v>1.3937752816681293</v>
      </c>
      <c r="R8" s="42">
        <v>1.2376732619898148</v>
      </c>
      <c r="S8" s="42">
        <v>1.083621210324446</v>
      </c>
      <c r="T8" s="42">
        <f>SUM(F8:S8)/5</f>
        <v>1.3978670117721197</v>
      </c>
      <c r="U8" s="42">
        <v>1.00057</v>
      </c>
      <c r="V8" s="50"/>
      <c r="W8" s="51" t="s">
        <v>151</v>
      </c>
    </row>
    <row r="9" spans="1:23" s="38" customFormat="1" ht="18.600000000000001" thickBot="1" x14ac:dyDescent="0.4">
      <c r="A9" s="39" t="s">
        <v>154</v>
      </c>
      <c r="B9" s="39"/>
      <c r="C9" s="40"/>
      <c r="D9" s="41"/>
      <c r="E9" s="41"/>
      <c r="F9" s="52">
        <v>21.669417431999999</v>
      </c>
      <c r="G9" s="43"/>
      <c r="H9" s="43"/>
      <c r="I9" s="43"/>
      <c r="J9" s="43"/>
      <c r="K9" s="43"/>
      <c r="L9" s="43"/>
      <c r="M9" s="44"/>
      <c r="N9" s="45"/>
      <c r="O9" s="46"/>
      <c r="P9" s="52">
        <v>20.079541696500002</v>
      </c>
      <c r="Q9" s="52">
        <v>18.5485502475</v>
      </c>
      <c r="R9" s="52">
        <v>17.017558798499998</v>
      </c>
      <c r="S9" s="52">
        <v>17.017558798499998</v>
      </c>
      <c r="T9" s="264">
        <f>AVERAGE(F9:S9)</f>
        <v>18.8665253946</v>
      </c>
      <c r="U9" s="52">
        <v>37.1</v>
      </c>
      <c r="V9" s="50"/>
      <c r="W9" s="51" t="s">
        <v>151</v>
      </c>
    </row>
    <row r="10" spans="1:23" ht="144.6" thickBot="1" x14ac:dyDescent="0.4">
      <c r="A10" s="41" t="s">
        <v>16</v>
      </c>
      <c r="B10" s="41"/>
      <c r="C10" s="53" t="s">
        <v>155</v>
      </c>
      <c r="D10" s="53" t="s">
        <v>18</v>
      </c>
      <c r="E10" s="53" t="s">
        <v>19</v>
      </c>
      <c r="F10" s="54" t="s">
        <v>20</v>
      </c>
      <c r="G10" s="55" t="s">
        <v>21</v>
      </c>
      <c r="H10" s="56" t="s">
        <v>22</v>
      </c>
      <c r="I10" s="56" t="s">
        <v>23</v>
      </c>
      <c r="J10" s="57" t="s">
        <v>24</v>
      </c>
      <c r="K10" s="57" t="s">
        <v>25</v>
      </c>
      <c r="L10" s="57" t="s">
        <v>26</v>
      </c>
      <c r="M10" s="58" t="s">
        <v>27</v>
      </c>
      <c r="N10" s="59" t="s">
        <v>28</v>
      </c>
      <c r="O10" s="60"/>
      <c r="P10" s="54" t="s">
        <v>20</v>
      </c>
      <c r="Q10" s="54" t="s">
        <v>20</v>
      </c>
      <c r="R10" s="54" t="s">
        <v>20</v>
      </c>
      <c r="S10" s="54" t="s">
        <v>20</v>
      </c>
      <c r="T10" s="60"/>
      <c r="U10" s="54" t="s">
        <v>20</v>
      </c>
      <c r="V10" s="61" t="s">
        <v>29</v>
      </c>
      <c r="W10" s="61" t="s">
        <v>29</v>
      </c>
    </row>
    <row r="11" spans="1:23" ht="18.600000000000001" thickBot="1" x14ac:dyDescent="0.4">
      <c r="A11" s="62" t="s">
        <v>30</v>
      </c>
      <c r="B11" s="63"/>
      <c r="C11" s="64"/>
      <c r="D11" s="64"/>
      <c r="E11" s="64"/>
      <c r="F11" s="65"/>
      <c r="G11" s="66"/>
      <c r="H11" s="67"/>
      <c r="I11" s="67"/>
      <c r="J11" s="68"/>
      <c r="K11" s="68"/>
      <c r="L11" s="68"/>
      <c r="M11" s="68"/>
      <c r="N11" s="69"/>
      <c r="O11" s="64"/>
      <c r="P11" s="64"/>
      <c r="Q11" s="64"/>
      <c r="R11" s="64"/>
      <c r="S11" s="64"/>
      <c r="T11" s="64"/>
      <c r="U11" s="64"/>
      <c r="V11" s="61"/>
      <c r="W11" s="61"/>
    </row>
    <row r="12" spans="1:23" ht="18" x14ac:dyDescent="0.35">
      <c r="A12" s="70" t="s">
        <v>31</v>
      </c>
      <c r="B12" s="70"/>
      <c r="C12" s="71">
        <v>0.25</v>
      </c>
      <c r="D12" s="72" t="s">
        <v>32</v>
      </c>
      <c r="E12" s="73">
        <f>2.4*0.25</f>
        <v>0.6</v>
      </c>
      <c r="F12" s="74">
        <f>2.4*0.25</f>
        <v>0.6</v>
      </c>
      <c r="G12" s="75">
        <v>0</v>
      </c>
      <c r="H12" s="76" t="s">
        <v>33</v>
      </c>
      <c r="I12" s="76" t="s">
        <v>33</v>
      </c>
      <c r="J12" s="76"/>
      <c r="K12" s="76" t="s">
        <v>33</v>
      </c>
      <c r="L12" s="76" t="s">
        <v>33</v>
      </c>
      <c r="M12" s="77" t="s">
        <v>34</v>
      </c>
      <c r="N12" s="78"/>
      <c r="O12" s="78"/>
      <c r="P12" s="78"/>
      <c r="Q12" s="78"/>
      <c r="R12" s="78"/>
      <c r="S12" s="78"/>
      <c r="T12" s="78"/>
      <c r="U12" s="78"/>
      <c r="V12" s="79"/>
      <c r="W12" s="79"/>
    </row>
    <row r="13" spans="1:23" ht="18" x14ac:dyDescent="0.35">
      <c r="A13" s="80" t="s">
        <v>35</v>
      </c>
      <c r="B13" s="80"/>
      <c r="C13" s="81">
        <v>1</v>
      </c>
      <c r="D13" s="82" t="s">
        <v>32</v>
      </c>
      <c r="E13" s="83">
        <f>0.1*E68</f>
        <v>0</v>
      </c>
      <c r="F13" s="84">
        <f>0.1*F68</f>
        <v>20.092627866800004</v>
      </c>
      <c r="G13" s="85"/>
      <c r="H13" s="86"/>
      <c r="I13" s="86"/>
      <c r="J13" s="86"/>
      <c r="K13" s="86"/>
      <c r="L13" s="86"/>
      <c r="M13" s="87"/>
      <c r="N13" s="88"/>
      <c r="O13" s="88"/>
      <c r="P13" s="88"/>
      <c r="Q13" s="88"/>
      <c r="R13" s="88"/>
      <c r="S13" s="88"/>
      <c r="T13" s="88"/>
      <c r="U13" s="88"/>
      <c r="V13" s="89"/>
      <c r="W13" s="89"/>
    </row>
    <row r="14" spans="1:23" ht="18" x14ac:dyDescent="0.35">
      <c r="A14" s="90" t="s">
        <v>36</v>
      </c>
      <c r="B14" s="90"/>
      <c r="C14" s="91">
        <v>2</v>
      </c>
      <c r="D14" s="92" t="s">
        <v>32</v>
      </c>
      <c r="E14" s="93">
        <f>(4960/12000)*3.515*2</f>
        <v>2.9057333333333335</v>
      </c>
      <c r="F14" s="94">
        <f>(4960/12000)*3.515*2</f>
        <v>2.9057333333333335</v>
      </c>
      <c r="G14" s="95">
        <v>0</v>
      </c>
      <c r="H14" s="96" t="s">
        <v>33</v>
      </c>
      <c r="I14" s="96" t="s">
        <v>33</v>
      </c>
      <c r="J14" s="96"/>
      <c r="K14" s="96" t="s">
        <v>33</v>
      </c>
      <c r="L14" s="96" t="s">
        <v>33</v>
      </c>
      <c r="M14" s="97" t="s">
        <v>34</v>
      </c>
      <c r="N14" s="98"/>
      <c r="O14" s="98"/>
      <c r="P14" s="98"/>
      <c r="Q14" s="98"/>
      <c r="R14" s="98"/>
      <c r="S14" s="98"/>
      <c r="T14" s="98"/>
      <c r="U14" s="98"/>
      <c r="V14" s="99"/>
      <c r="W14" s="99"/>
    </row>
    <row r="15" spans="1:23" ht="18" x14ac:dyDescent="0.35">
      <c r="A15" s="90" t="s">
        <v>37</v>
      </c>
      <c r="B15" s="90"/>
      <c r="C15" s="91">
        <f>1/4</f>
        <v>0.25</v>
      </c>
      <c r="D15" s="92" t="s">
        <v>32</v>
      </c>
      <c r="E15" s="93">
        <f>(2790/12000)*3.515*0.25</f>
        <v>0.20430937500000002</v>
      </c>
      <c r="F15" s="94">
        <f>(2790/12000)*3.515*0.25</f>
        <v>0.20430937500000002</v>
      </c>
      <c r="G15" s="100">
        <v>0</v>
      </c>
      <c r="H15" s="101" t="s">
        <v>33</v>
      </c>
      <c r="I15" s="101" t="s">
        <v>33</v>
      </c>
      <c r="J15" s="101"/>
      <c r="K15" s="101" t="s">
        <v>33</v>
      </c>
      <c r="L15" s="101" t="s">
        <v>33</v>
      </c>
      <c r="M15" s="102" t="s">
        <v>34</v>
      </c>
      <c r="N15" s="103"/>
      <c r="O15" s="103"/>
      <c r="P15" s="103"/>
      <c r="Q15" s="103"/>
      <c r="R15" s="103"/>
      <c r="S15" s="103"/>
      <c r="T15" s="103"/>
      <c r="U15" s="103"/>
      <c r="V15" s="104"/>
      <c r="W15" s="104"/>
    </row>
    <row r="16" spans="1:23" ht="18.600000000000001" thickBot="1" x14ac:dyDescent="0.4">
      <c r="A16" s="105" t="s">
        <v>38</v>
      </c>
      <c r="B16" s="105"/>
      <c r="C16" s="106" t="s">
        <v>39</v>
      </c>
      <c r="D16" s="107" t="s">
        <v>32</v>
      </c>
      <c r="E16" s="108">
        <f>1*(118*14)/1000</f>
        <v>1.6519999999999999</v>
      </c>
      <c r="F16" s="109">
        <f>1*(118*14)/1000</f>
        <v>1.6519999999999999</v>
      </c>
      <c r="G16" s="110">
        <v>0</v>
      </c>
      <c r="H16" s="111" t="s">
        <v>33</v>
      </c>
      <c r="I16" s="111" t="s">
        <v>33</v>
      </c>
      <c r="J16" s="111"/>
      <c r="K16" s="111" t="s">
        <v>33</v>
      </c>
      <c r="L16" s="111" t="s">
        <v>33</v>
      </c>
      <c r="M16" s="112" t="s">
        <v>34</v>
      </c>
      <c r="N16" s="103"/>
      <c r="O16" s="103"/>
      <c r="P16" s="103"/>
      <c r="Q16" s="103"/>
      <c r="R16" s="103"/>
      <c r="S16" s="103"/>
      <c r="T16" s="103"/>
      <c r="U16" s="103"/>
      <c r="V16" s="104"/>
      <c r="W16" s="104"/>
    </row>
    <row r="17" spans="1:31" ht="18.600000000000001" thickBot="1" x14ac:dyDescent="0.4">
      <c r="A17" s="90" t="s">
        <v>40</v>
      </c>
      <c r="B17" s="90"/>
      <c r="C17" s="91">
        <f>1/4</f>
        <v>0.25</v>
      </c>
      <c r="D17" s="92" t="s">
        <v>32</v>
      </c>
      <c r="E17" s="113">
        <v>2</v>
      </c>
      <c r="F17" s="114">
        <v>2</v>
      </c>
      <c r="G17" s="115">
        <v>0</v>
      </c>
      <c r="H17" s="101" t="s">
        <v>33</v>
      </c>
      <c r="I17" s="101" t="s">
        <v>33</v>
      </c>
      <c r="J17" s="101"/>
      <c r="K17" s="101" t="s">
        <v>33</v>
      </c>
      <c r="L17" s="101" t="s">
        <v>33</v>
      </c>
      <c r="M17" s="101" t="s">
        <v>34</v>
      </c>
      <c r="N17" s="116"/>
      <c r="O17" s="117"/>
      <c r="P17" s="117"/>
      <c r="Q17" s="117"/>
      <c r="R17" s="117"/>
      <c r="S17" s="117"/>
      <c r="T17" s="117"/>
      <c r="U17" s="117"/>
      <c r="V17" s="118"/>
      <c r="W17" s="118"/>
    </row>
    <row r="18" spans="1:31" ht="18.600000000000001" thickBot="1" x14ac:dyDescent="0.4">
      <c r="A18" s="119" t="s">
        <v>41</v>
      </c>
      <c r="B18" s="119"/>
      <c r="C18" s="120" t="s">
        <v>39</v>
      </c>
      <c r="D18" s="121" t="s">
        <v>32</v>
      </c>
      <c r="E18" s="122">
        <v>1</v>
      </c>
      <c r="F18" s="123">
        <v>1</v>
      </c>
      <c r="G18" s="124">
        <v>0</v>
      </c>
      <c r="H18" s="125" t="s">
        <v>33</v>
      </c>
      <c r="I18" s="125" t="s">
        <v>33</v>
      </c>
      <c r="J18" s="125"/>
      <c r="K18" s="125" t="s">
        <v>33</v>
      </c>
      <c r="L18" s="125" t="s">
        <v>33</v>
      </c>
      <c r="M18" s="126" t="s">
        <v>34</v>
      </c>
      <c r="N18" s="127"/>
      <c r="O18" s="103"/>
      <c r="P18" s="103"/>
      <c r="Q18" s="103"/>
      <c r="R18" s="103"/>
      <c r="S18" s="103"/>
      <c r="T18" s="103"/>
      <c r="U18" s="103"/>
      <c r="V18" s="118"/>
      <c r="W18" s="118"/>
    </row>
    <row r="19" spans="1:31" ht="18.600000000000001" thickBot="1" x14ac:dyDescent="0.4">
      <c r="A19" s="128" t="s">
        <v>42</v>
      </c>
      <c r="B19" s="129"/>
      <c r="C19" s="130"/>
      <c r="D19" s="130"/>
      <c r="E19" s="131"/>
      <c r="F19" s="132"/>
      <c r="G19" s="133"/>
      <c r="H19" s="134"/>
      <c r="I19" s="134"/>
      <c r="J19" s="135"/>
      <c r="K19" s="135"/>
      <c r="L19" s="135"/>
      <c r="M19" s="135"/>
      <c r="N19" s="130"/>
      <c r="O19" s="130"/>
      <c r="P19" s="130"/>
      <c r="Q19" s="130"/>
      <c r="R19" s="130"/>
      <c r="S19" s="130"/>
      <c r="T19" s="130"/>
      <c r="U19" s="130"/>
      <c r="V19" s="136"/>
      <c r="W19" s="136"/>
    </row>
    <row r="20" spans="1:31" ht="18.600000000000001" thickBot="1" x14ac:dyDescent="0.3">
      <c r="A20" s="137" t="s">
        <v>156</v>
      </c>
      <c r="B20" s="138" t="s">
        <v>157</v>
      </c>
      <c r="C20" s="139" t="s">
        <v>158</v>
      </c>
      <c r="D20" s="140" t="s">
        <v>159</v>
      </c>
      <c r="E20" s="141"/>
      <c r="F20" s="142"/>
      <c r="G20" s="143"/>
      <c r="H20" s="144"/>
      <c r="I20" s="145"/>
      <c r="J20" s="146"/>
      <c r="K20" s="145"/>
      <c r="L20" s="145"/>
      <c r="M20" s="147"/>
      <c r="N20" s="148" t="s">
        <v>47</v>
      </c>
      <c r="O20" s="149"/>
      <c r="P20" s="142"/>
      <c r="Q20" s="149"/>
      <c r="R20" s="149"/>
      <c r="S20" s="149"/>
      <c r="T20" s="149"/>
      <c r="U20" s="149"/>
      <c r="V20" s="48" t="s">
        <v>160</v>
      </c>
      <c r="W20" s="48" t="s">
        <v>161</v>
      </c>
    </row>
    <row r="21" spans="1:31" ht="18.600000000000001" thickBot="1" x14ac:dyDescent="0.3">
      <c r="A21" s="137" t="s">
        <v>162</v>
      </c>
      <c r="B21" s="138" t="s">
        <v>157</v>
      </c>
      <c r="C21" s="139" t="s">
        <v>163</v>
      </c>
      <c r="D21" s="140" t="s">
        <v>159</v>
      </c>
      <c r="E21" s="150"/>
      <c r="F21" s="151"/>
      <c r="G21" s="152"/>
      <c r="H21" s="153"/>
      <c r="I21" s="154"/>
      <c r="J21" s="155"/>
      <c r="K21" s="154"/>
      <c r="L21" s="154"/>
      <c r="M21" s="156"/>
      <c r="N21" s="157"/>
      <c r="O21" s="149"/>
      <c r="P21" s="151"/>
      <c r="Q21" s="149"/>
      <c r="R21" s="149"/>
      <c r="S21" s="149"/>
      <c r="T21" s="149"/>
      <c r="U21" s="149"/>
      <c r="V21" s="48" t="s">
        <v>160</v>
      </c>
      <c r="W21" s="48" t="s">
        <v>161</v>
      </c>
    </row>
    <row r="22" spans="1:31" ht="18.600000000000001" thickBot="1" x14ac:dyDescent="0.3">
      <c r="A22" s="158" t="s">
        <v>164</v>
      </c>
      <c r="B22" s="158" t="s">
        <v>165</v>
      </c>
      <c r="C22" s="139" t="s">
        <v>166</v>
      </c>
      <c r="D22" s="140" t="s">
        <v>159</v>
      </c>
      <c r="E22" s="150"/>
      <c r="F22" s="159">
        <f>2*1</f>
        <v>2</v>
      </c>
      <c r="G22" s="152"/>
      <c r="H22" s="153"/>
      <c r="I22" s="154"/>
      <c r="J22" s="155"/>
      <c r="K22" s="154"/>
      <c r="L22" s="154"/>
      <c r="M22" s="156"/>
      <c r="N22" s="157"/>
      <c r="O22" s="149">
        <v>0.4</v>
      </c>
      <c r="P22" s="159">
        <f>2*1</f>
        <v>2</v>
      </c>
      <c r="Q22" s="159">
        <f t="shared" ref="Q22:U22" si="0">2*1</f>
        <v>2</v>
      </c>
      <c r="R22" s="159">
        <f t="shared" si="0"/>
        <v>2</v>
      </c>
      <c r="S22" s="159">
        <f t="shared" si="0"/>
        <v>2</v>
      </c>
      <c r="T22" s="159">
        <f>SUM(F22:S22)/5</f>
        <v>2.08</v>
      </c>
      <c r="U22" s="159">
        <f t="shared" si="0"/>
        <v>2</v>
      </c>
      <c r="V22" s="48" t="s">
        <v>55</v>
      </c>
      <c r="W22" s="48" t="s">
        <v>56</v>
      </c>
    </row>
    <row r="23" spans="1:31" ht="18.600000000000001" thickBot="1" x14ac:dyDescent="0.3">
      <c r="A23" s="158" t="s">
        <v>57</v>
      </c>
      <c r="B23" s="158" t="s">
        <v>58</v>
      </c>
      <c r="C23" s="139" t="s">
        <v>59</v>
      </c>
      <c r="D23" s="140" t="s">
        <v>60</v>
      </c>
      <c r="E23" s="150"/>
      <c r="F23" s="159">
        <f>10*1.05*F8</f>
        <v>18.028500000000001</v>
      </c>
      <c r="G23" s="152"/>
      <c r="H23" s="153"/>
      <c r="I23" s="154"/>
      <c r="J23" s="155"/>
      <c r="K23" s="154"/>
      <c r="L23" s="154"/>
      <c r="M23" s="156"/>
      <c r="N23" s="157"/>
      <c r="O23" s="149">
        <f>O22*0.5</f>
        <v>0.2</v>
      </c>
      <c r="P23" s="159">
        <f>10*1.05*P8</f>
        <v>16.35128570122119</v>
      </c>
      <c r="Q23" s="159">
        <f t="shared" ref="Q23:S23" si="1">10*1.05*Q8</f>
        <v>14.634640457515356</v>
      </c>
      <c r="R23" s="159">
        <f t="shared" si="1"/>
        <v>12.995569250893055</v>
      </c>
      <c r="S23" s="159">
        <f t="shared" si="1"/>
        <v>11.378022708406684</v>
      </c>
      <c r="T23" s="159">
        <f>SUM(F23:S23)/5</f>
        <v>14.717603623607257</v>
      </c>
      <c r="U23" s="159">
        <f t="shared" ref="U23" si="2">10*1.05*U8</f>
        <v>10.505984999999999</v>
      </c>
      <c r="V23" s="48" t="s">
        <v>61</v>
      </c>
      <c r="W23" s="48" t="s">
        <v>56</v>
      </c>
    </row>
    <row r="24" spans="1:31" ht="24.6" thickBot="1" x14ac:dyDescent="0.3">
      <c r="A24" s="158" t="s">
        <v>62</v>
      </c>
      <c r="B24" s="138" t="s">
        <v>63</v>
      </c>
      <c r="C24" s="139" t="s">
        <v>64</v>
      </c>
      <c r="D24" s="140" t="s">
        <v>60</v>
      </c>
      <c r="E24" s="150"/>
      <c r="F24" s="159">
        <f>30*1.05*F8</f>
        <v>54.085500000000003</v>
      </c>
      <c r="G24" s="152"/>
      <c r="H24" s="153"/>
      <c r="I24" s="154"/>
      <c r="J24" s="155"/>
      <c r="K24" s="154"/>
      <c r="L24" s="154"/>
      <c r="M24" s="156"/>
      <c r="N24" s="157"/>
      <c r="O24" s="149">
        <v>0.06</v>
      </c>
      <c r="P24" s="159">
        <f>30*1.05*P8</f>
        <v>49.053857103663567</v>
      </c>
      <c r="Q24" s="159">
        <f t="shared" ref="Q24:S24" si="3">30*1.05*Q8</f>
        <v>43.903921372546073</v>
      </c>
      <c r="R24" s="159">
        <f t="shared" si="3"/>
        <v>38.986707752679166</v>
      </c>
      <c r="S24" s="159">
        <f t="shared" si="3"/>
        <v>34.134068125220047</v>
      </c>
      <c r="T24" s="159">
        <f t="shared" ref="T24:T29" si="4">SUM(F24:S24)/5</f>
        <v>44.04481087082177</v>
      </c>
      <c r="U24" s="159">
        <f t="shared" ref="U24" si="5">30*1.05*U8</f>
        <v>31.517954999999997</v>
      </c>
      <c r="V24" s="48" t="s">
        <v>65</v>
      </c>
      <c r="W24" s="48" t="s">
        <v>56</v>
      </c>
    </row>
    <row r="25" spans="1:31" ht="18.600000000000001" thickBot="1" x14ac:dyDescent="0.3">
      <c r="A25" s="158" t="s">
        <v>66</v>
      </c>
      <c r="B25" s="138" t="s">
        <v>63</v>
      </c>
      <c r="C25" s="139" t="s">
        <v>67</v>
      </c>
      <c r="D25" s="140" t="s">
        <v>60</v>
      </c>
      <c r="E25" s="150"/>
      <c r="F25" s="159">
        <f>1*1</f>
        <v>1</v>
      </c>
      <c r="G25" s="152"/>
      <c r="H25" s="153"/>
      <c r="I25" s="154"/>
      <c r="J25" s="155"/>
      <c r="K25" s="154"/>
      <c r="L25" s="154"/>
      <c r="M25" s="156"/>
      <c r="N25" s="157"/>
      <c r="O25" s="149">
        <v>0.03</v>
      </c>
      <c r="P25" s="159">
        <f>1*1</f>
        <v>1</v>
      </c>
      <c r="Q25" s="159">
        <f t="shared" ref="Q25:U25" si="6">1*1</f>
        <v>1</v>
      </c>
      <c r="R25" s="159">
        <f t="shared" si="6"/>
        <v>1</v>
      </c>
      <c r="S25" s="159">
        <f t="shared" si="6"/>
        <v>1</v>
      </c>
      <c r="T25" s="159">
        <f t="shared" si="4"/>
        <v>1.006</v>
      </c>
      <c r="U25" s="159">
        <f t="shared" si="6"/>
        <v>1</v>
      </c>
      <c r="V25" s="48" t="s">
        <v>167</v>
      </c>
      <c r="W25" s="48" t="s">
        <v>151</v>
      </c>
    </row>
    <row r="26" spans="1:31" ht="18.600000000000001" thickBot="1" x14ac:dyDescent="0.3">
      <c r="A26" s="158" t="s">
        <v>168</v>
      </c>
      <c r="B26" s="158"/>
      <c r="C26" s="139" t="s">
        <v>169</v>
      </c>
      <c r="D26" s="140" t="s">
        <v>170</v>
      </c>
      <c r="E26" s="150"/>
      <c r="F26" s="159">
        <f>3.8*1.05*F8</f>
        <v>6.8508300000000002</v>
      </c>
      <c r="G26" s="152"/>
      <c r="H26" s="153"/>
      <c r="I26" s="154"/>
      <c r="J26" s="155"/>
      <c r="K26" s="154"/>
      <c r="L26" s="154"/>
      <c r="M26" s="156"/>
      <c r="N26" s="157"/>
      <c r="O26" s="149">
        <v>0.36</v>
      </c>
      <c r="P26" s="159">
        <f>3.8*1.05*P8</f>
        <v>6.2134885664640516</v>
      </c>
      <c r="Q26" s="159">
        <f t="shared" ref="Q26:S26" si="7">3.8*1.05*Q8</f>
        <v>5.5611633738558357</v>
      </c>
      <c r="R26" s="159">
        <f t="shared" si="7"/>
        <v>4.9383163153393603</v>
      </c>
      <c r="S26" s="159">
        <f t="shared" si="7"/>
        <v>4.3236486291945395</v>
      </c>
      <c r="T26" s="159">
        <f t="shared" si="4"/>
        <v>5.6494893769707577</v>
      </c>
      <c r="U26" s="159">
        <f t="shared" ref="U26" si="8">3.8*1.05*U8</f>
        <v>3.9922742999999996</v>
      </c>
      <c r="V26" s="48" t="s">
        <v>171</v>
      </c>
      <c r="W26" s="48" t="s">
        <v>151</v>
      </c>
    </row>
    <row r="27" spans="1:31" ht="18.600000000000001" thickBot="1" x14ac:dyDescent="0.3">
      <c r="A27" s="158" t="s">
        <v>172</v>
      </c>
      <c r="B27" s="158"/>
      <c r="C27" s="139" t="s">
        <v>173</v>
      </c>
      <c r="D27" s="140" t="s">
        <v>170</v>
      </c>
      <c r="E27" s="150"/>
      <c r="F27" s="159">
        <v>0</v>
      </c>
      <c r="G27" s="152"/>
      <c r="H27" s="153"/>
      <c r="I27" s="154"/>
      <c r="J27" s="155"/>
      <c r="K27" s="154"/>
      <c r="L27" s="154"/>
      <c r="M27" s="156"/>
      <c r="N27" s="157"/>
      <c r="O27" s="149">
        <v>0.18</v>
      </c>
      <c r="P27" s="159">
        <v>0</v>
      </c>
      <c r="Q27" s="159">
        <v>0</v>
      </c>
      <c r="R27" s="159">
        <v>0</v>
      </c>
      <c r="S27" s="159">
        <v>0</v>
      </c>
      <c r="T27" s="159">
        <f t="shared" si="4"/>
        <v>3.5999999999999997E-2</v>
      </c>
      <c r="U27" s="159">
        <v>0</v>
      </c>
      <c r="V27" s="48" t="s">
        <v>167</v>
      </c>
      <c r="W27" s="48" t="s">
        <v>151</v>
      </c>
    </row>
    <row r="28" spans="1:31" ht="18.600000000000001" thickBot="1" x14ac:dyDescent="0.3">
      <c r="A28" s="158" t="s">
        <v>174</v>
      </c>
      <c r="B28" s="158"/>
      <c r="C28" s="139" t="s">
        <v>169</v>
      </c>
      <c r="D28" s="140" t="s">
        <v>170</v>
      </c>
      <c r="E28" s="150"/>
      <c r="F28" s="159">
        <f>0.5*F8</f>
        <v>0.85850000000000004</v>
      </c>
      <c r="G28" s="152"/>
      <c r="H28" s="153"/>
      <c r="I28" s="154"/>
      <c r="J28" s="155"/>
      <c r="K28" s="154"/>
      <c r="L28" s="154"/>
      <c r="M28" s="156"/>
      <c r="N28" s="157"/>
      <c r="O28" s="149">
        <v>0.17</v>
      </c>
      <c r="P28" s="159">
        <f>0.5*P8</f>
        <v>0.77863265243910429</v>
      </c>
      <c r="Q28" s="159">
        <f t="shared" ref="Q28:S28" si="9">0.5*Q8</f>
        <v>0.69688764083406463</v>
      </c>
      <c r="R28" s="159">
        <f t="shared" si="9"/>
        <v>0.61883663099490738</v>
      </c>
      <c r="S28" s="159">
        <f t="shared" si="9"/>
        <v>0.54181060516222301</v>
      </c>
      <c r="T28" s="159">
        <f t="shared" si="4"/>
        <v>0.73293350588605988</v>
      </c>
      <c r="U28" s="159">
        <f t="shared" ref="U28" si="10">0.5*U8</f>
        <v>0.50028499999999998</v>
      </c>
      <c r="V28" s="48" t="s">
        <v>167</v>
      </c>
      <c r="W28" s="48" t="s">
        <v>151</v>
      </c>
    </row>
    <row r="29" spans="1:31" ht="18.600000000000001" thickBot="1" x14ac:dyDescent="0.3">
      <c r="A29" s="158" t="s">
        <v>175</v>
      </c>
      <c r="B29" s="158"/>
      <c r="C29" s="139" t="s">
        <v>173</v>
      </c>
      <c r="D29" s="140" t="s">
        <v>170</v>
      </c>
      <c r="E29" s="150"/>
      <c r="F29" s="159">
        <v>0</v>
      </c>
      <c r="G29" s="152"/>
      <c r="H29" s="153"/>
      <c r="I29" s="154"/>
      <c r="J29" s="155"/>
      <c r="K29" s="154"/>
      <c r="L29" s="154"/>
      <c r="M29" s="156"/>
      <c r="N29" s="157"/>
      <c r="O29" s="149">
        <v>8.5000000000000006E-2</v>
      </c>
      <c r="P29" s="159">
        <v>0</v>
      </c>
      <c r="Q29" s="159">
        <v>0</v>
      </c>
      <c r="R29" s="159">
        <v>0</v>
      </c>
      <c r="S29" s="159">
        <v>0</v>
      </c>
      <c r="T29" s="159">
        <f t="shared" si="4"/>
        <v>1.7000000000000001E-2</v>
      </c>
      <c r="U29" s="159">
        <v>0</v>
      </c>
      <c r="V29" s="48" t="s">
        <v>167</v>
      </c>
      <c r="W29" s="48" t="s">
        <v>151</v>
      </c>
    </row>
    <row r="30" spans="1:31" ht="28.2" thickBot="1" x14ac:dyDescent="0.3">
      <c r="A30" s="160" t="s">
        <v>176</v>
      </c>
      <c r="B30" s="161" t="s">
        <v>79</v>
      </c>
      <c r="C30" s="139" t="s">
        <v>169</v>
      </c>
      <c r="D30" s="162" t="s">
        <v>170</v>
      </c>
      <c r="E30" s="163"/>
      <c r="F30" s="164">
        <f>6*1.05</f>
        <v>6.3000000000000007</v>
      </c>
      <c r="G30" s="165" t="s">
        <v>39</v>
      </c>
      <c r="H30" s="166"/>
      <c r="I30" s="166" t="s">
        <v>39</v>
      </c>
      <c r="J30" s="166"/>
      <c r="K30" s="166" t="s">
        <v>39</v>
      </c>
      <c r="L30" s="166" t="s">
        <v>80</v>
      </c>
      <c r="M30" s="167"/>
      <c r="N30" s="157"/>
      <c r="O30" s="149">
        <v>0.2</v>
      </c>
      <c r="P30" s="164">
        <f>6*1.05</f>
        <v>6.3000000000000007</v>
      </c>
      <c r="Q30" s="164">
        <f t="shared" ref="Q30:U30" si="11">6*1.05</f>
        <v>6.3000000000000007</v>
      </c>
      <c r="R30" s="164">
        <f t="shared" si="11"/>
        <v>6.3000000000000007</v>
      </c>
      <c r="S30" s="164">
        <f t="shared" si="11"/>
        <v>6.3000000000000007</v>
      </c>
      <c r="T30" s="164">
        <f>SUM(F30:S30)/5</f>
        <v>6.3400000000000007</v>
      </c>
      <c r="U30" s="164">
        <f t="shared" si="11"/>
        <v>6.3000000000000007</v>
      </c>
      <c r="V30" s="48" t="s">
        <v>177</v>
      </c>
      <c r="W30" s="48" t="s">
        <v>178</v>
      </c>
      <c r="AE30" s="8">
        <f>40*1.8</f>
        <v>72</v>
      </c>
    </row>
    <row r="31" spans="1:31" ht="28.2" thickBot="1" x14ac:dyDescent="0.3">
      <c r="A31" s="160" t="s">
        <v>179</v>
      </c>
      <c r="B31" s="161" t="s">
        <v>83</v>
      </c>
      <c r="C31" s="139" t="s">
        <v>180</v>
      </c>
      <c r="D31" s="162" t="s">
        <v>181</v>
      </c>
      <c r="E31" s="163"/>
      <c r="F31" s="168"/>
      <c r="G31" s="165"/>
      <c r="H31" s="166"/>
      <c r="I31" s="166"/>
      <c r="J31" s="167"/>
      <c r="K31" s="167"/>
      <c r="L31" s="167"/>
      <c r="M31" s="167"/>
      <c r="N31" s="157"/>
      <c r="O31" s="149">
        <v>0.1</v>
      </c>
      <c r="P31" s="169"/>
      <c r="Q31" s="149"/>
      <c r="R31" s="149"/>
      <c r="S31" s="149"/>
      <c r="T31" s="149"/>
      <c r="U31" s="149"/>
      <c r="V31" s="48" t="s">
        <v>182</v>
      </c>
      <c r="W31" s="48" t="s">
        <v>183</v>
      </c>
    </row>
    <row r="32" spans="1:31" ht="18" x14ac:dyDescent="0.25">
      <c r="A32" s="160" t="s">
        <v>184</v>
      </c>
      <c r="B32" s="161"/>
      <c r="C32" s="139" t="s">
        <v>185</v>
      </c>
      <c r="D32" s="162"/>
      <c r="E32" s="163"/>
      <c r="F32" s="168"/>
      <c r="G32" s="165"/>
      <c r="H32" s="166"/>
      <c r="I32" s="166"/>
      <c r="J32" s="167"/>
      <c r="K32" s="167"/>
      <c r="L32" s="167"/>
      <c r="M32" s="170"/>
      <c r="N32" s="157"/>
      <c r="O32" s="149">
        <v>1.7</v>
      </c>
      <c r="P32" s="168"/>
      <c r="Q32" s="171"/>
      <c r="R32" s="171"/>
      <c r="S32" s="171"/>
      <c r="T32" s="171"/>
      <c r="U32" s="171"/>
      <c r="V32" s="48"/>
      <c r="W32" s="48" t="s">
        <v>183</v>
      </c>
    </row>
    <row r="33" spans="1:23" ht="18.600000000000001" thickBot="1" x14ac:dyDescent="0.3">
      <c r="A33" s="160" t="s">
        <v>186</v>
      </c>
      <c r="B33" s="161"/>
      <c r="C33" s="172" t="s">
        <v>187</v>
      </c>
      <c r="D33" s="162"/>
      <c r="E33" s="163"/>
      <c r="F33" s="168"/>
      <c r="G33" s="165"/>
      <c r="H33" s="166"/>
      <c r="I33" s="166"/>
      <c r="J33" s="167"/>
      <c r="K33" s="167"/>
      <c r="L33" s="167"/>
      <c r="M33" s="170"/>
      <c r="N33" s="157"/>
      <c r="O33" s="149">
        <v>0.85</v>
      </c>
      <c r="P33" s="151"/>
      <c r="Q33" s="149"/>
      <c r="R33" s="149"/>
      <c r="S33" s="149"/>
      <c r="T33" s="149"/>
      <c r="U33" s="149"/>
      <c r="V33" s="48"/>
      <c r="W33" s="48" t="s">
        <v>183</v>
      </c>
    </row>
    <row r="34" spans="1:23" ht="18.600000000000001" thickBot="1" x14ac:dyDescent="0.3">
      <c r="A34" s="173" t="s">
        <v>188</v>
      </c>
      <c r="B34" s="161" t="s">
        <v>79</v>
      </c>
      <c r="C34" s="139" t="s">
        <v>185</v>
      </c>
      <c r="D34" s="162" t="s">
        <v>181</v>
      </c>
      <c r="E34" s="163"/>
      <c r="F34" s="164">
        <v>0.24</v>
      </c>
      <c r="G34" s="174"/>
      <c r="H34" s="175"/>
      <c r="I34" s="175"/>
      <c r="J34" s="175"/>
      <c r="K34" s="175"/>
      <c r="L34" s="175"/>
      <c r="M34" s="176"/>
      <c r="N34" s="157"/>
      <c r="O34" s="177"/>
      <c r="P34" s="164">
        <v>0.24</v>
      </c>
      <c r="Q34" s="164">
        <v>0.24</v>
      </c>
      <c r="R34" s="164">
        <v>0.24</v>
      </c>
      <c r="S34" s="164">
        <v>0.24</v>
      </c>
      <c r="T34" s="164">
        <f t="shared" ref="T34:T68" si="12">SUM(F34:S34)/5</f>
        <v>0.24</v>
      </c>
      <c r="U34" s="164">
        <v>0.24</v>
      </c>
      <c r="V34" s="48" t="s">
        <v>182</v>
      </c>
      <c r="W34" s="48" t="s">
        <v>183</v>
      </c>
    </row>
    <row r="35" spans="1:23" ht="18" x14ac:dyDescent="0.25">
      <c r="A35" s="178" t="s">
        <v>189</v>
      </c>
      <c r="B35" s="161" t="s">
        <v>83</v>
      </c>
      <c r="C35" s="139" t="s">
        <v>180</v>
      </c>
      <c r="D35" s="162" t="s">
        <v>181</v>
      </c>
      <c r="E35" s="163"/>
      <c r="F35" s="168"/>
      <c r="G35" s="174"/>
      <c r="H35" s="175"/>
      <c r="I35" s="175"/>
      <c r="J35" s="175"/>
      <c r="K35" s="175"/>
      <c r="L35" s="175"/>
      <c r="M35" s="176"/>
      <c r="N35" s="157"/>
      <c r="O35" s="177"/>
      <c r="P35" s="177"/>
      <c r="Q35" s="177"/>
      <c r="R35" s="177"/>
      <c r="S35" s="177"/>
      <c r="T35" s="177">
        <f t="shared" si="12"/>
        <v>0</v>
      </c>
      <c r="U35" s="177"/>
      <c r="V35" s="48" t="s">
        <v>182</v>
      </c>
      <c r="W35" s="48" t="s">
        <v>183</v>
      </c>
    </row>
    <row r="36" spans="1:23" ht="24" x14ac:dyDescent="0.25">
      <c r="A36" s="178" t="s">
        <v>88</v>
      </c>
      <c r="B36" s="178"/>
      <c r="C36" s="179" t="s">
        <v>190</v>
      </c>
      <c r="D36" s="180"/>
      <c r="E36" s="163"/>
      <c r="F36" s="168"/>
      <c r="G36" s="165"/>
      <c r="H36" s="166"/>
      <c r="I36" s="166"/>
      <c r="J36" s="167"/>
      <c r="K36" s="167"/>
      <c r="L36" s="167"/>
      <c r="M36" s="167"/>
      <c r="N36" s="157"/>
      <c r="O36" s="177"/>
      <c r="P36" s="181"/>
      <c r="Q36" s="181"/>
      <c r="R36" s="181"/>
      <c r="S36" s="181"/>
      <c r="T36" s="181">
        <f t="shared" si="12"/>
        <v>0</v>
      </c>
      <c r="U36" s="181"/>
      <c r="V36" s="48" t="s">
        <v>182</v>
      </c>
      <c r="W36" s="48" t="s">
        <v>183</v>
      </c>
    </row>
    <row r="37" spans="1:23" ht="82.8" x14ac:dyDescent="0.25">
      <c r="A37" s="173" t="s">
        <v>191</v>
      </c>
      <c r="B37" s="160"/>
      <c r="C37" s="179" t="s">
        <v>192</v>
      </c>
      <c r="D37" s="162" t="s">
        <v>181</v>
      </c>
      <c r="E37" s="163"/>
      <c r="F37" s="164">
        <v>2.2000000000000002</v>
      </c>
      <c r="G37" s="165" t="s">
        <v>39</v>
      </c>
      <c r="H37" s="166"/>
      <c r="I37" s="166"/>
      <c r="J37" s="167"/>
      <c r="K37" s="167"/>
      <c r="L37" s="167"/>
      <c r="M37" s="167"/>
      <c r="N37" s="157"/>
      <c r="O37" s="177"/>
      <c r="P37" s="164">
        <v>2.2000000000000002</v>
      </c>
      <c r="Q37" s="164">
        <v>2.2000000000000002</v>
      </c>
      <c r="R37" s="164">
        <v>2.2000000000000002</v>
      </c>
      <c r="S37" s="164">
        <v>2.2000000000000002</v>
      </c>
      <c r="T37" s="164">
        <f t="shared" si="12"/>
        <v>2.2000000000000002</v>
      </c>
      <c r="U37" s="164">
        <v>2.2000000000000002</v>
      </c>
      <c r="V37" s="48" t="s">
        <v>182</v>
      </c>
      <c r="W37" s="48" t="s">
        <v>183</v>
      </c>
    </row>
    <row r="38" spans="1:23" ht="82.8" x14ac:dyDescent="0.25">
      <c r="A38" s="173" t="s">
        <v>193</v>
      </c>
      <c r="B38" s="160"/>
      <c r="C38" s="179" t="s">
        <v>192</v>
      </c>
      <c r="D38" s="162" t="s">
        <v>181</v>
      </c>
      <c r="E38" s="163"/>
      <c r="F38" s="164">
        <v>0</v>
      </c>
      <c r="G38" s="165"/>
      <c r="H38" s="182"/>
      <c r="I38" s="166"/>
      <c r="J38" s="167"/>
      <c r="K38" s="167"/>
      <c r="L38" s="167"/>
      <c r="M38" s="167"/>
      <c r="N38" s="157"/>
      <c r="O38" s="177"/>
      <c r="P38" s="164">
        <v>0</v>
      </c>
      <c r="Q38" s="164">
        <v>0</v>
      </c>
      <c r="R38" s="164">
        <v>0</v>
      </c>
      <c r="S38" s="164">
        <v>0</v>
      </c>
      <c r="T38" s="164">
        <f t="shared" si="12"/>
        <v>0</v>
      </c>
      <c r="U38" s="164">
        <v>0</v>
      </c>
      <c r="V38" s="48" t="s">
        <v>182</v>
      </c>
      <c r="W38" s="48" t="s">
        <v>183</v>
      </c>
    </row>
    <row r="39" spans="1:23" ht="69" x14ac:dyDescent="0.25">
      <c r="A39" s="173" t="s">
        <v>194</v>
      </c>
      <c r="B39" s="161"/>
      <c r="C39" s="179" t="s">
        <v>192</v>
      </c>
      <c r="D39" s="162" t="s">
        <v>181</v>
      </c>
      <c r="E39" s="183"/>
      <c r="F39" s="184">
        <v>53.52</v>
      </c>
      <c r="G39" s="185" t="s">
        <v>39</v>
      </c>
      <c r="H39" s="182" t="s">
        <v>39</v>
      </c>
      <c r="I39" s="166"/>
      <c r="J39" s="167"/>
      <c r="K39" s="167"/>
      <c r="L39" s="167" t="s">
        <v>39</v>
      </c>
      <c r="M39" s="167"/>
      <c r="N39" s="157"/>
      <c r="O39" s="177"/>
      <c r="P39" s="184">
        <v>48.516933867187454</v>
      </c>
      <c r="Q39" s="184">
        <v>43.423367203125217</v>
      </c>
      <c r="R39" s="184">
        <v>38.559975370312571</v>
      </c>
      <c r="S39" s="184">
        <v>33.760450729687648</v>
      </c>
      <c r="T39" s="184">
        <f t="shared" si="12"/>
        <v>43.556145434062579</v>
      </c>
      <c r="U39" s="184">
        <v>68.12</v>
      </c>
      <c r="V39" s="48" t="s">
        <v>195</v>
      </c>
      <c r="W39" s="48" t="s">
        <v>183</v>
      </c>
    </row>
    <row r="40" spans="1:23" ht="48" x14ac:dyDescent="0.25">
      <c r="A40" s="186" t="s">
        <v>94</v>
      </c>
      <c r="B40" s="187"/>
      <c r="C40" s="179" t="s">
        <v>192</v>
      </c>
      <c r="D40" s="162" t="s">
        <v>181</v>
      </c>
      <c r="E40" s="188"/>
      <c r="F40" s="189">
        <f>3.76*1.05</f>
        <v>3.948</v>
      </c>
      <c r="G40" s="185" t="s">
        <v>39</v>
      </c>
      <c r="H40" s="182" t="s">
        <v>39</v>
      </c>
      <c r="I40" s="166"/>
      <c r="J40" s="167"/>
      <c r="K40" s="167"/>
      <c r="L40" s="166" t="s">
        <v>39</v>
      </c>
      <c r="M40" s="190" t="s">
        <v>39</v>
      </c>
      <c r="N40" s="157"/>
      <c r="O40" s="177"/>
      <c r="P40" s="189">
        <f>3.76*1.05</f>
        <v>3.948</v>
      </c>
      <c r="Q40" s="189">
        <f t="shared" ref="Q40:U40" si="13">3.76*1.05</f>
        <v>3.948</v>
      </c>
      <c r="R40" s="189">
        <f t="shared" si="13"/>
        <v>3.948</v>
      </c>
      <c r="S40" s="189">
        <f t="shared" si="13"/>
        <v>3.948</v>
      </c>
      <c r="T40" s="189">
        <f t="shared" si="12"/>
        <v>3.9479999999999995</v>
      </c>
      <c r="U40" s="189">
        <f t="shared" si="13"/>
        <v>3.948</v>
      </c>
      <c r="V40" s="48" t="s">
        <v>195</v>
      </c>
      <c r="W40" s="48" t="s">
        <v>183</v>
      </c>
    </row>
    <row r="41" spans="1:23" s="195" customFormat="1" ht="24" x14ac:dyDescent="0.25">
      <c r="A41" s="191" t="s">
        <v>196</v>
      </c>
      <c r="B41" s="191"/>
      <c r="C41" s="172"/>
      <c r="D41" s="162"/>
      <c r="E41" s="163"/>
      <c r="F41" s="168"/>
      <c r="G41" s="192"/>
      <c r="H41" s="193"/>
      <c r="I41" s="193"/>
      <c r="J41" s="193"/>
      <c r="K41" s="193"/>
      <c r="L41" s="193"/>
      <c r="M41" s="194"/>
      <c r="N41" s="157"/>
      <c r="O41" s="177"/>
      <c r="P41" s="168"/>
      <c r="Q41" s="168"/>
      <c r="R41" s="168"/>
      <c r="S41" s="168"/>
      <c r="T41" s="168">
        <f t="shared" si="12"/>
        <v>0</v>
      </c>
      <c r="U41" s="168"/>
      <c r="V41" s="48" t="s">
        <v>182</v>
      </c>
      <c r="W41" s="48" t="s">
        <v>183</v>
      </c>
    </row>
    <row r="42" spans="1:23" ht="69" x14ac:dyDescent="0.25">
      <c r="A42" s="196" t="s">
        <v>197</v>
      </c>
      <c r="B42" s="160" t="s">
        <v>198</v>
      </c>
      <c r="C42" s="179" t="s">
        <v>185</v>
      </c>
      <c r="D42" s="162" t="s">
        <v>181</v>
      </c>
      <c r="E42" s="163"/>
      <c r="F42" s="164">
        <v>0.35</v>
      </c>
      <c r="G42" s="174"/>
      <c r="H42" s="175"/>
      <c r="I42" s="175"/>
      <c r="J42" s="175"/>
      <c r="K42" s="175"/>
      <c r="L42" s="175"/>
      <c r="M42" s="176"/>
      <c r="N42" s="157"/>
      <c r="O42" s="177"/>
      <c r="P42" s="164">
        <v>0.35</v>
      </c>
      <c r="Q42" s="164">
        <v>0.35</v>
      </c>
      <c r="R42" s="164">
        <v>0.35</v>
      </c>
      <c r="S42" s="164">
        <v>0.35</v>
      </c>
      <c r="T42" s="164">
        <f t="shared" si="12"/>
        <v>0.35</v>
      </c>
      <c r="U42" s="164">
        <v>0.35</v>
      </c>
      <c r="V42" s="48" t="s">
        <v>182</v>
      </c>
      <c r="W42" s="48" t="s">
        <v>183</v>
      </c>
    </row>
    <row r="43" spans="1:23" ht="69" x14ac:dyDescent="0.25">
      <c r="A43" s="196" t="s">
        <v>199</v>
      </c>
      <c r="B43" s="160" t="s">
        <v>99</v>
      </c>
      <c r="C43" s="179" t="s">
        <v>185</v>
      </c>
      <c r="D43" s="162" t="s">
        <v>181</v>
      </c>
      <c r="E43" s="163"/>
      <c r="F43" s="164">
        <v>0.21</v>
      </c>
      <c r="G43" s="174"/>
      <c r="H43" s="175"/>
      <c r="I43" s="175"/>
      <c r="J43" s="175"/>
      <c r="K43" s="175"/>
      <c r="L43" s="175"/>
      <c r="M43" s="176"/>
      <c r="N43" s="157"/>
      <c r="O43" s="177"/>
      <c r="P43" s="164">
        <v>0.21</v>
      </c>
      <c r="Q43" s="164">
        <v>0.21</v>
      </c>
      <c r="R43" s="164">
        <v>0.21</v>
      </c>
      <c r="S43" s="164">
        <v>0.21</v>
      </c>
      <c r="T43" s="164">
        <f t="shared" si="12"/>
        <v>0.21000000000000002</v>
      </c>
      <c r="U43" s="164">
        <v>0.21</v>
      </c>
      <c r="V43" s="48" t="s">
        <v>182</v>
      </c>
      <c r="W43" s="48" t="s">
        <v>183</v>
      </c>
    </row>
    <row r="44" spans="1:23" ht="97.2" thickBot="1" x14ac:dyDescent="0.3">
      <c r="A44" s="196" t="s">
        <v>200</v>
      </c>
      <c r="B44" s="160" t="s">
        <v>101</v>
      </c>
      <c r="C44" s="179" t="s">
        <v>185</v>
      </c>
      <c r="D44" s="162" t="s">
        <v>181</v>
      </c>
      <c r="E44" s="163"/>
      <c r="F44" s="164">
        <v>0.35</v>
      </c>
      <c r="G44" s="174"/>
      <c r="H44" s="175"/>
      <c r="I44" s="175"/>
      <c r="J44" s="175"/>
      <c r="K44" s="175"/>
      <c r="L44" s="175"/>
      <c r="M44" s="176"/>
      <c r="N44" s="157"/>
      <c r="O44" s="177"/>
      <c r="P44" s="164">
        <v>0.35</v>
      </c>
      <c r="Q44" s="164">
        <v>0.35</v>
      </c>
      <c r="R44" s="164">
        <v>0.35</v>
      </c>
      <c r="S44" s="164">
        <v>0.35</v>
      </c>
      <c r="T44" s="164">
        <f t="shared" si="12"/>
        <v>0.35</v>
      </c>
      <c r="U44" s="164">
        <v>0.35</v>
      </c>
      <c r="V44" s="48" t="s">
        <v>182</v>
      </c>
      <c r="W44" s="48" t="s">
        <v>183</v>
      </c>
    </row>
    <row r="45" spans="1:23" ht="83.4" thickBot="1" x14ac:dyDescent="0.3">
      <c r="A45" s="196" t="s">
        <v>201</v>
      </c>
      <c r="B45" s="160"/>
      <c r="C45" s="139" t="s">
        <v>180</v>
      </c>
      <c r="D45" s="162" t="s">
        <v>181</v>
      </c>
      <c r="E45" s="163"/>
      <c r="F45" s="164">
        <f>F42/2</f>
        <v>0.17499999999999999</v>
      </c>
      <c r="G45" s="174"/>
      <c r="H45" s="175"/>
      <c r="I45" s="175"/>
      <c r="J45" s="175"/>
      <c r="K45" s="175"/>
      <c r="L45" s="175"/>
      <c r="M45" s="176"/>
      <c r="N45" s="157"/>
      <c r="O45" s="177"/>
      <c r="P45" s="164">
        <f>P42/2</f>
        <v>0.17499999999999999</v>
      </c>
      <c r="Q45" s="164">
        <f t="shared" ref="Q45:S47" si="14">Q42/2</f>
        <v>0.17499999999999999</v>
      </c>
      <c r="R45" s="164">
        <f t="shared" si="14"/>
        <v>0.17499999999999999</v>
      </c>
      <c r="S45" s="164">
        <f t="shared" si="14"/>
        <v>0.17499999999999999</v>
      </c>
      <c r="T45" s="164">
        <f t="shared" si="12"/>
        <v>0.17499999999999999</v>
      </c>
      <c r="U45" s="164">
        <f t="shared" ref="U45:U47" si="15">U42/2</f>
        <v>0.17499999999999999</v>
      </c>
      <c r="V45" s="48" t="s">
        <v>202</v>
      </c>
      <c r="W45" s="48" t="s">
        <v>203</v>
      </c>
    </row>
    <row r="46" spans="1:23" ht="83.4" thickBot="1" x14ac:dyDescent="0.3">
      <c r="A46" s="196" t="s">
        <v>204</v>
      </c>
      <c r="B46" s="160"/>
      <c r="C46" s="139" t="s">
        <v>205</v>
      </c>
      <c r="D46" s="162" t="s">
        <v>206</v>
      </c>
      <c r="E46" s="163"/>
      <c r="F46" s="164">
        <f>F43/2</f>
        <v>0.105</v>
      </c>
      <c r="G46" s="174"/>
      <c r="H46" s="175"/>
      <c r="I46" s="175"/>
      <c r="J46" s="175"/>
      <c r="K46" s="175"/>
      <c r="L46" s="175"/>
      <c r="M46" s="176"/>
      <c r="N46" s="157"/>
      <c r="O46" s="177"/>
      <c r="P46" s="164">
        <f>P43/2</f>
        <v>0.105</v>
      </c>
      <c r="Q46" s="164">
        <f t="shared" si="14"/>
        <v>0.105</v>
      </c>
      <c r="R46" s="164">
        <f t="shared" si="14"/>
        <v>0.105</v>
      </c>
      <c r="S46" s="164">
        <f t="shared" si="14"/>
        <v>0.105</v>
      </c>
      <c r="T46" s="164">
        <f t="shared" si="12"/>
        <v>0.10500000000000001</v>
      </c>
      <c r="U46" s="164">
        <f t="shared" si="15"/>
        <v>0.105</v>
      </c>
      <c r="V46" s="48" t="s">
        <v>55</v>
      </c>
      <c r="W46" s="48" t="s">
        <v>56</v>
      </c>
    </row>
    <row r="47" spans="1:23" ht="82.8" x14ac:dyDescent="0.25">
      <c r="A47" s="196" t="s">
        <v>207</v>
      </c>
      <c r="B47" s="160"/>
      <c r="C47" s="139" t="s">
        <v>67</v>
      </c>
      <c r="D47" s="162" t="s">
        <v>60</v>
      </c>
      <c r="E47" s="163"/>
      <c r="F47" s="164">
        <f>F44/2</f>
        <v>0.17499999999999999</v>
      </c>
      <c r="G47" s="174">
        <f>SUM(F42:F47)</f>
        <v>1.365</v>
      </c>
      <c r="H47" s="175"/>
      <c r="I47" s="175"/>
      <c r="J47" s="175"/>
      <c r="K47" s="175"/>
      <c r="L47" s="175"/>
      <c r="M47" s="176"/>
      <c r="N47" s="157"/>
      <c r="O47" s="177"/>
      <c r="P47" s="164">
        <f>P44/2</f>
        <v>0.17499999999999999</v>
      </c>
      <c r="Q47" s="164">
        <f t="shared" si="14"/>
        <v>0.17499999999999999</v>
      </c>
      <c r="R47" s="164">
        <f t="shared" si="14"/>
        <v>0.17499999999999999</v>
      </c>
      <c r="S47" s="164">
        <f t="shared" si="14"/>
        <v>0.17499999999999999</v>
      </c>
      <c r="T47" s="164">
        <f t="shared" si="12"/>
        <v>0.44799999999999995</v>
      </c>
      <c r="U47" s="164">
        <f t="shared" si="15"/>
        <v>0.17499999999999999</v>
      </c>
      <c r="V47" s="48" t="s">
        <v>208</v>
      </c>
      <c r="W47" s="48" t="s">
        <v>209</v>
      </c>
    </row>
    <row r="48" spans="1:23" s="195" customFormat="1" ht="24" x14ac:dyDescent="0.25">
      <c r="A48" s="197" t="s">
        <v>210</v>
      </c>
      <c r="B48" s="191"/>
      <c r="C48" s="179"/>
      <c r="D48" s="162"/>
      <c r="E48" s="163"/>
      <c r="F48" s="168"/>
      <c r="G48" s="192"/>
      <c r="H48" s="193"/>
      <c r="I48" s="193"/>
      <c r="J48" s="193"/>
      <c r="K48" s="193"/>
      <c r="L48" s="193"/>
      <c r="M48" s="194"/>
      <c r="N48" s="157"/>
      <c r="O48" s="177"/>
      <c r="P48" s="168"/>
      <c r="Q48" s="168"/>
      <c r="R48" s="168"/>
      <c r="S48" s="168"/>
      <c r="T48" s="168"/>
      <c r="U48" s="168"/>
      <c r="V48" s="198"/>
      <c r="W48" s="48" t="s">
        <v>209</v>
      </c>
    </row>
    <row r="49" spans="1:23" ht="41.4" x14ac:dyDescent="0.25">
      <c r="A49" s="196" t="s">
        <v>211</v>
      </c>
      <c r="B49" s="160" t="s">
        <v>212</v>
      </c>
      <c r="C49" s="179" t="s">
        <v>213</v>
      </c>
      <c r="D49" s="162" t="s">
        <v>214</v>
      </c>
      <c r="E49" s="163"/>
      <c r="F49" s="199">
        <v>0.5</v>
      </c>
      <c r="G49" s="174"/>
      <c r="H49" s="175"/>
      <c r="I49" s="175"/>
      <c r="J49" s="175"/>
      <c r="K49" s="175"/>
      <c r="L49" s="175"/>
      <c r="M49" s="176"/>
      <c r="N49" s="157"/>
      <c r="O49" s="177"/>
      <c r="P49" s="199">
        <v>0.5</v>
      </c>
      <c r="Q49" s="199">
        <v>0.5</v>
      </c>
      <c r="R49" s="199">
        <v>0.5</v>
      </c>
      <c r="S49" s="199">
        <v>0.5</v>
      </c>
      <c r="T49" s="199">
        <f t="shared" si="12"/>
        <v>0.5</v>
      </c>
      <c r="U49" s="199">
        <v>0.5</v>
      </c>
      <c r="V49" s="118" t="s">
        <v>215</v>
      </c>
      <c r="W49" s="48" t="s">
        <v>209</v>
      </c>
    </row>
    <row r="50" spans="1:23" ht="41.4" x14ac:dyDescent="0.25">
      <c r="A50" s="196" t="s">
        <v>216</v>
      </c>
      <c r="B50" s="160" t="s">
        <v>114</v>
      </c>
      <c r="C50" s="179" t="s">
        <v>213</v>
      </c>
      <c r="D50" s="162" t="s">
        <v>214</v>
      </c>
      <c r="E50" s="163">
        <v>2.95</v>
      </c>
      <c r="F50" s="199">
        <v>2.0499999999999998</v>
      </c>
      <c r="G50" s="174"/>
      <c r="H50" s="175"/>
      <c r="I50" s="175"/>
      <c r="J50" s="175"/>
      <c r="K50" s="175"/>
      <c r="L50" s="175"/>
      <c r="M50" s="176"/>
      <c r="N50" s="157"/>
      <c r="O50" s="177"/>
      <c r="P50" s="199">
        <v>2.0499999999999998</v>
      </c>
      <c r="Q50" s="199">
        <v>2.0499999999999998</v>
      </c>
      <c r="R50" s="199">
        <v>2.0499999999999998</v>
      </c>
      <c r="S50" s="199">
        <v>2.0499999999999998</v>
      </c>
      <c r="T50" s="199">
        <f t="shared" si="12"/>
        <v>2.0499999999999998</v>
      </c>
      <c r="U50" s="199">
        <v>2.0499999999999998</v>
      </c>
      <c r="V50" s="118" t="s">
        <v>215</v>
      </c>
      <c r="W50" s="48" t="s">
        <v>209</v>
      </c>
    </row>
    <row r="51" spans="1:23" ht="41.4" x14ac:dyDescent="0.25">
      <c r="A51" s="196" t="s">
        <v>217</v>
      </c>
      <c r="B51" s="160" t="s">
        <v>116</v>
      </c>
      <c r="C51" s="179" t="s">
        <v>213</v>
      </c>
      <c r="D51" s="162" t="s">
        <v>214</v>
      </c>
      <c r="E51" s="163"/>
      <c r="F51" s="199">
        <v>2.1</v>
      </c>
      <c r="G51" s="174"/>
      <c r="H51" s="175"/>
      <c r="I51" s="175"/>
      <c r="J51" s="175"/>
      <c r="K51" s="175"/>
      <c r="L51" s="175"/>
      <c r="M51" s="176"/>
      <c r="N51" s="157"/>
      <c r="O51" s="177"/>
      <c r="P51" s="199">
        <v>2.1</v>
      </c>
      <c r="Q51" s="199">
        <v>2.1</v>
      </c>
      <c r="R51" s="199">
        <v>2.1</v>
      </c>
      <c r="S51" s="199">
        <v>2.1</v>
      </c>
      <c r="T51" s="199">
        <f t="shared" si="12"/>
        <v>2.1</v>
      </c>
      <c r="U51" s="199">
        <v>2.1</v>
      </c>
      <c r="V51" s="118" t="s">
        <v>215</v>
      </c>
      <c r="W51" s="48" t="s">
        <v>209</v>
      </c>
    </row>
    <row r="52" spans="1:23" ht="55.2" x14ac:dyDescent="0.25">
      <c r="A52" s="196" t="s">
        <v>218</v>
      </c>
      <c r="B52" s="160" t="s">
        <v>118</v>
      </c>
      <c r="C52" s="179" t="s">
        <v>213</v>
      </c>
      <c r="D52" s="162" t="s">
        <v>214</v>
      </c>
      <c r="E52" s="163"/>
      <c r="F52" s="199">
        <v>5</v>
      </c>
      <c r="G52" s="174">
        <f>SUM(F49:F52)</f>
        <v>9.65</v>
      </c>
      <c r="H52" s="175"/>
      <c r="I52" s="175"/>
      <c r="J52" s="175"/>
      <c r="K52" s="175"/>
      <c r="L52" s="175"/>
      <c r="M52" s="176"/>
      <c r="N52" s="157"/>
      <c r="O52" s="177"/>
      <c r="P52" s="199">
        <v>5</v>
      </c>
      <c r="Q52" s="199">
        <v>5</v>
      </c>
      <c r="R52" s="199">
        <v>5</v>
      </c>
      <c r="S52" s="199">
        <v>5</v>
      </c>
      <c r="T52" s="199">
        <f t="shared" si="12"/>
        <v>6.93</v>
      </c>
      <c r="U52" s="199">
        <v>5</v>
      </c>
      <c r="V52" s="118" t="s">
        <v>215</v>
      </c>
      <c r="W52" s="48" t="s">
        <v>209</v>
      </c>
    </row>
    <row r="53" spans="1:23" ht="27.6" x14ac:dyDescent="0.25">
      <c r="A53" s="200" t="s">
        <v>219</v>
      </c>
      <c r="B53" s="160"/>
      <c r="C53" s="179"/>
      <c r="D53" s="162"/>
      <c r="E53" s="163"/>
      <c r="F53" s="168"/>
      <c r="G53" s="192"/>
      <c r="H53" s="193"/>
      <c r="I53" s="193"/>
      <c r="J53" s="193"/>
      <c r="K53" s="193"/>
      <c r="L53" s="193"/>
      <c r="M53" s="194"/>
      <c r="N53" s="157"/>
      <c r="O53" s="177"/>
      <c r="P53" s="177"/>
      <c r="Q53" s="177"/>
      <c r="R53" s="177"/>
      <c r="S53" s="177"/>
      <c r="T53" s="177">
        <f t="shared" si="12"/>
        <v>0</v>
      </c>
      <c r="U53" s="177"/>
      <c r="V53" s="118"/>
      <c r="W53" s="48" t="s">
        <v>209</v>
      </c>
    </row>
    <row r="54" spans="1:23" ht="27.6" x14ac:dyDescent="0.25">
      <c r="A54" s="161" t="s">
        <v>220</v>
      </c>
      <c r="B54" s="161"/>
      <c r="C54" s="172" t="s">
        <v>221</v>
      </c>
      <c r="D54" s="162"/>
      <c r="E54" s="163"/>
      <c r="F54" s="168"/>
      <c r="G54" s="201"/>
      <c r="H54" s="193"/>
      <c r="I54" s="193"/>
      <c r="J54" s="193"/>
      <c r="K54" s="193"/>
      <c r="L54" s="193"/>
      <c r="M54" s="202"/>
      <c r="N54" s="157"/>
      <c r="O54" s="177"/>
      <c r="P54" s="203"/>
      <c r="Q54" s="203"/>
      <c r="R54" s="203"/>
      <c r="S54" s="203"/>
      <c r="T54" s="203">
        <f t="shared" si="12"/>
        <v>0</v>
      </c>
      <c r="U54" s="203"/>
      <c r="V54" s="204" t="s">
        <v>222</v>
      </c>
      <c r="W54" s="48" t="s">
        <v>209</v>
      </c>
    </row>
    <row r="55" spans="1:23" ht="55.2" x14ac:dyDescent="0.25">
      <c r="A55" s="161" t="s">
        <v>223</v>
      </c>
      <c r="B55" s="161"/>
      <c r="C55" s="172" t="s">
        <v>221</v>
      </c>
      <c r="D55" s="162"/>
      <c r="E55" s="205"/>
      <c r="F55" s="206"/>
      <c r="G55" s="201"/>
      <c r="H55" s="193"/>
      <c r="I55" s="193"/>
      <c r="J55" s="193"/>
      <c r="K55" s="193"/>
      <c r="L55" s="193"/>
      <c r="M55" s="202"/>
      <c r="N55" s="157"/>
      <c r="O55" s="177"/>
      <c r="P55" s="203"/>
      <c r="Q55" s="203"/>
      <c r="R55" s="203"/>
      <c r="S55" s="203"/>
      <c r="T55" s="203">
        <f t="shared" si="12"/>
        <v>0</v>
      </c>
      <c r="U55" s="203"/>
      <c r="V55" s="207" t="s">
        <v>222</v>
      </c>
      <c r="W55" s="48" t="s">
        <v>209</v>
      </c>
    </row>
    <row r="56" spans="1:23" ht="55.2" x14ac:dyDescent="0.25">
      <c r="A56" s="161" t="s">
        <v>224</v>
      </c>
      <c r="B56" s="161"/>
      <c r="C56" s="172" t="s">
        <v>221</v>
      </c>
      <c r="D56" s="162"/>
      <c r="E56" s="205"/>
      <c r="F56" s="206"/>
      <c r="G56" s="201"/>
      <c r="H56" s="193"/>
      <c r="I56" s="193"/>
      <c r="J56" s="193"/>
      <c r="K56" s="193"/>
      <c r="L56" s="193"/>
      <c r="M56" s="202"/>
      <c r="N56" s="177"/>
      <c r="O56" s="177"/>
      <c r="P56" s="208"/>
      <c r="Q56" s="177"/>
      <c r="R56" s="177"/>
      <c r="S56" s="177"/>
      <c r="T56" s="177">
        <f t="shared" si="12"/>
        <v>0</v>
      </c>
      <c r="U56" s="177"/>
      <c r="V56" s="207" t="s">
        <v>222</v>
      </c>
      <c r="W56" s="48" t="s">
        <v>209</v>
      </c>
    </row>
    <row r="57" spans="1:23" ht="41.4" x14ac:dyDescent="0.25">
      <c r="A57" s="209" t="s">
        <v>225</v>
      </c>
      <c r="B57" s="161"/>
      <c r="C57" s="179" t="s">
        <v>226</v>
      </c>
      <c r="D57" s="162" t="s">
        <v>214</v>
      </c>
      <c r="E57" s="163"/>
      <c r="F57" s="168">
        <f>0.8</f>
        <v>0.8</v>
      </c>
      <c r="G57" s="201" t="s">
        <v>39</v>
      </c>
      <c r="H57" s="193" t="s">
        <v>39</v>
      </c>
      <c r="I57" s="193" t="s">
        <v>39</v>
      </c>
      <c r="J57" s="193"/>
      <c r="K57" s="193"/>
      <c r="L57" s="193" t="s">
        <v>39</v>
      </c>
      <c r="M57" s="202" t="s">
        <v>39</v>
      </c>
      <c r="N57" s="210"/>
      <c r="O57" s="177"/>
      <c r="P57" s="168">
        <f>0.8</f>
        <v>0.8</v>
      </c>
      <c r="Q57" s="168">
        <f>0.8</f>
        <v>0.8</v>
      </c>
      <c r="R57" s="168">
        <f t="shared" ref="R57:S57" si="16">0.8</f>
        <v>0.8</v>
      </c>
      <c r="S57" s="168">
        <f t="shared" si="16"/>
        <v>0.8</v>
      </c>
      <c r="T57" s="168">
        <f t="shared" si="12"/>
        <v>0.8</v>
      </c>
      <c r="U57" s="168">
        <f>0.8</f>
        <v>0.8</v>
      </c>
      <c r="V57" s="48" t="s">
        <v>227</v>
      </c>
      <c r="W57" s="48" t="s">
        <v>228</v>
      </c>
    </row>
    <row r="58" spans="1:23" ht="27.6" x14ac:dyDescent="0.25">
      <c r="A58" s="161" t="s">
        <v>229</v>
      </c>
      <c r="B58" s="161"/>
      <c r="C58" s="211" t="s">
        <v>230</v>
      </c>
      <c r="D58" s="212"/>
      <c r="E58" s="183"/>
      <c r="F58" s="213"/>
      <c r="G58" s="201"/>
      <c r="H58" s="193"/>
      <c r="I58" s="193"/>
      <c r="J58" s="193"/>
      <c r="K58" s="193"/>
      <c r="L58" s="193"/>
      <c r="M58" s="202"/>
      <c r="N58" s="210"/>
      <c r="O58" s="177"/>
      <c r="P58" s="213"/>
      <c r="Q58" s="213"/>
      <c r="R58" s="213"/>
      <c r="S58" s="213"/>
      <c r="T58" s="213">
        <f t="shared" si="12"/>
        <v>0</v>
      </c>
      <c r="U58" s="213"/>
      <c r="V58" s="214" t="s">
        <v>231</v>
      </c>
      <c r="W58" s="48" t="s">
        <v>228</v>
      </c>
    </row>
    <row r="59" spans="1:23" ht="24" x14ac:dyDescent="0.25">
      <c r="A59" s="209" t="s">
        <v>232</v>
      </c>
      <c r="B59" s="161"/>
      <c r="C59" s="211" t="s">
        <v>233</v>
      </c>
      <c r="D59" s="162" t="s">
        <v>234</v>
      </c>
      <c r="E59" s="205"/>
      <c r="F59" s="215">
        <v>39.44994866799999</v>
      </c>
      <c r="G59" s="216"/>
      <c r="H59" s="193"/>
      <c r="I59" s="193"/>
      <c r="J59" s="193"/>
      <c r="K59" s="193"/>
      <c r="L59" s="193"/>
      <c r="M59" s="217"/>
      <c r="N59" s="210"/>
      <c r="O59" s="177"/>
      <c r="P59" s="215">
        <v>35.033778944124997</v>
      </c>
      <c r="Q59" s="215">
        <v>30.452490396249999</v>
      </c>
      <c r="R59" s="215">
        <v>26.147411645874989</v>
      </c>
      <c r="S59" s="215">
        <v>21.918973526125004</v>
      </c>
      <c r="T59" s="215">
        <f t="shared" si="12"/>
        <v>30.600520636074997</v>
      </c>
      <c r="U59" s="215">
        <v>42.3</v>
      </c>
      <c r="V59" s="48" t="s">
        <v>227</v>
      </c>
      <c r="W59" s="48" t="s">
        <v>228</v>
      </c>
    </row>
    <row r="60" spans="1:23" ht="27.6" x14ac:dyDescent="0.25">
      <c r="A60" s="218" t="s">
        <v>235</v>
      </c>
      <c r="B60" s="161"/>
      <c r="C60" s="211"/>
      <c r="D60" s="162"/>
      <c r="E60" s="205"/>
      <c r="F60" s="206"/>
      <c r="G60" s="216"/>
      <c r="H60" s="193"/>
      <c r="I60" s="193"/>
      <c r="J60" s="193"/>
      <c r="K60" s="193"/>
      <c r="L60" s="193"/>
      <c r="M60" s="217"/>
      <c r="N60" s="219"/>
      <c r="O60" s="219"/>
      <c r="P60" s="206"/>
      <c r="Q60" s="206"/>
      <c r="R60" s="206"/>
      <c r="S60" s="206"/>
      <c r="T60" s="206">
        <f t="shared" si="12"/>
        <v>0</v>
      </c>
      <c r="U60" s="206"/>
      <c r="V60" s="214"/>
      <c r="W60" s="48" t="s">
        <v>228</v>
      </c>
    </row>
    <row r="61" spans="1:23" ht="69" x14ac:dyDescent="0.25">
      <c r="A61" s="196" t="s">
        <v>236</v>
      </c>
      <c r="B61" s="161"/>
      <c r="C61" s="179" t="s">
        <v>237</v>
      </c>
      <c r="D61" s="162"/>
      <c r="E61" s="163">
        <v>1.79</v>
      </c>
      <c r="F61" s="168">
        <v>0</v>
      </c>
      <c r="G61" s="216"/>
      <c r="H61" s="193"/>
      <c r="I61" s="193"/>
      <c r="J61" s="193"/>
      <c r="K61" s="193"/>
      <c r="L61" s="193"/>
      <c r="M61" s="217"/>
      <c r="N61" s="220"/>
      <c r="O61" s="220"/>
      <c r="P61" s="168">
        <v>0</v>
      </c>
      <c r="Q61" s="168">
        <v>0</v>
      </c>
      <c r="R61" s="168">
        <v>0</v>
      </c>
      <c r="S61" s="168">
        <v>0</v>
      </c>
      <c r="T61" s="168">
        <f t="shared" si="12"/>
        <v>0</v>
      </c>
      <c r="U61" s="168">
        <v>0</v>
      </c>
      <c r="V61" s="198" t="s">
        <v>238</v>
      </c>
      <c r="W61" s="48" t="s">
        <v>228</v>
      </c>
    </row>
    <row r="62" spans="1:23" ht="27.6" x14ac:dyDescent="0.25">
      <c r="A62" s="196" t="s">
        <v>239</v>
      </c>
      <c r="B62" s="161"/>
      <c r="C62" s="179" t="s">
        <v>240</v>
      </c>
      <c r="D62" s="162"/>
      <c r="E62" s="205"/>
      <c r="F62" s="168">
        <v>0.63</v>
      </c>
      <c r="G62" s="216"/>
      <c r="H62" s="193"/>
      <c r="I62" s="193"/>
      <c r="J62" s="193"/>
      <c r="K62" s="193"/>
      <c r="L62" s="193"/>
      <c r="M62" s="217"/>
      <c r="N62" s="220"/>
      <c r="O62" s="220"/>
      <c r="P62" s="168">
        <v>0.63</v>
      </c>
      <c r="Q62" s="168">
        <v>0.63</v>
      </c>
      <c r="R62" s="168">
        <v>0.63</v>
      </c>
      <c r="S62" s="168">
        <v>0.63</v>
      </c>
      <c r="T62" s="168">
        <f t="shared" si="12"/>
        <v>0.63</v>
      </c>
      <c r="U62" s="168">
        <v>0.63</v>
      </c>
      <c r="V62" s="198" t="s">
        <v>238</v>
      </c>
      <c r="W62" s="48" t="s">
        <v>228</v>
      </c>
    </row>
    <row r="63" spans="1:23" ht="18" x14ac:dyDescent="0.25">
      <c r="A63" s="221"/>
      <c r="B63" s="222"/>
      <c r="C63" s="223"/>
      <c r="D63" s="224"/>
      <c r="E63" s="225"/>
      <c r="F63" s="169"/>
      <c r="G63" s="226"/>
      <c r="H63" s="227"/>
      <c r="I63" s="227"/>
      <c r="J63" s="227"/>
      <c r="K63" s="227"/>
      <c r="L63" s="227"/>
      <c r="M63" s="228"/>
      <c r="N63" s="219"/>
      <c r="O63" s="219"/>
      <c r="P63" s="169"/>
      <c r="Q63" s="169"/>
      <c r="R63" s="169"/>
      <c r="S63" s="169"/>
      <c r="T63" s="169"/>
      <c r="U63" s="169"/>
      <c r="V63" s="229"/>
      <c r="W63" s="48"/>
    </row>
    <row r="64" spans="1:23" ht="41.4" x14ac:dyDescent="0.25">
      <c r="A64" s="230" t="s">
        <v>241</v>
      </c>
      <c r="B64" s="222"/>
      <c r="C64" s="223"/>
      <c r="D64" s="224"/>
      <c r="E64" s="225"/>
      <c r="F64" s="169">
        <f>SUM(F22:F29)+F39+F59</f>
        <v>175.793278668</v>
      </c>
      <c r="G64" s="226"/>
      <c r="H64" s="227"/>
      <c r="I64" s="227"/>
      <c r="J64" s="227"/>
      <c r="K64" s="227"/>
      <c r="L64" s="227"/>
      <c r="M64" s="228"/>
      <c r="N64" s="219"/>
      <c r="O64" s="219"/>
      <c r="P64" s="169">
        <f>SUM(P22:P29)+P39+P59</f>
        <v>158.94797683510038</v>
      </c>
      <c r="Q64" s="169">
        <f t="shared" ref="Q64:U64" si="17">SUM(Q22:Q29)+Q39+Q59</f>
        <v>141.67247044412653</v>
      </c>
      <c r="R64" s="169">
        <f t="shared" si="17"/>
        <v>125.24681696609406</v>
      </c>
      <c r="S64" s="169">
        <f t="shared" si="17"/>
        <v>109.05697432379614</v>
      </c>
      <c r="T64" s="169">
        <f t="shared" si="17"/>
        <v>142.44050344742342</v>
      </c>
      <c r="U64" s="169">
        <f t="shared" si="17"/>
        <v>159.93649929999998</v>
      </c>
      <c r="V64" s="229"/>
      <c r="W64" s="48"/>
    </row>
    <row r="65" spans="1:24" ht="27.6" x14ac:dyDescent="0.25">
      <c r="A65" s="230" t="s">
        <v>242</v>
      </c>
      <c r="B65" s="222"/>
      <c r="C65" s="223"/>
      <c r="D65" s="224"/>
      <c r="E65" s="225"/>
      <c r="F65" s="169">
        <f>SUM(F30:F38)+F40</f>
        <v>12.688000000000002</v>
      </c>
      <c r="G65" s="226"/>
      <c r="H65" s="227"/>
      <c r="I65" s="227"/>
      <c r="J65" s="227"/>
      <c r="K65" s="227"/>
      <c r="L65" s="227"/>
      <c r="M65" s="228"/>
      <c r="N65" s="219"/>
      <c r="O65" s="219"/>
      <c r="P65" s="169">
        <f t="shared" ref="P65:U65" si="18">SUM(P30:P38)+P40</f>
        <v>12.688000000000002</v>
      </c>
      <c r="Q65" s="169">
        <f t="shared" si="18"/>
        <v>12.688000000000002</v>
      </c>
      <c r="R65" s="169">
        <f t="shared" si="18"/>
        <v>12.688000000000002</v>
      </c>
      <c r="S65" s="169">
        <f t="shared" si="18"/>
        <v>12.688000000000002</v>
      </c>
      <c r="T65" s="169">
        <f t="shared" si="18"/>
        <v>12.728000000000002</v>
      </c>
      <c r="U65" s="169">
        <f t="shared" si="18"/>
        <v>12.688000000000002</v>
      </c>
      <c r="V65" s="229"/>
      <c r="W65" s="48"/>
    </row>
    <row r="66" spans="1:24" ht="41.4" x14ac:dyDescent="0.25">
      <c r="A66" s="230" t="s">
        <v>243</v>
      </c>
      <c r="B66" s="222"/>
      <c r="C66" s="223"/>
      <c r="D66" s="224"/>
      <c r="E66" s="225"/>
      <c r="F66" s="169">
        <f>SUM(F42:F52)+F62</f>
        <v>11.645000000000001</v>
      </c>
      <c r="G66" s="226"/>
      <c r="H66" s="227"/>
      <c r="I66" s="227"/>
      <c r="J66" s="227"/>
      <c r="K66" s="227"/>
      <c r="L66" s="227"/>
      <c r="M66" s="228"/>
      <c r="N66" s="219"/>
      <c r="O66" s="219"/>
      <c r="P66" s="169">
        <f t="shared" ref="P66:T66" si="19">SUM(P42:P52)+P62</f>
        <v>11.645000000000001</v>
      </c>
      <c r="Q66" s="169">
        <f t="shared" si="19"/>
        <v>11.645000000000001</v>
      </c>
      <c r="R66" s="169">
        <f t="shared" si="19"/>
        <v>11.645000000000001</v>
      </c>
      <c r="S66" s="169">
        <f t="shared" si="19"/>
        <v>11.645000000000001</v>
      </c>
      <c r="T66" s="169">
        <f>SUM(F66:S66)/5</f>
        <v>11.645000000000001</v>
      </c>
      <c r="U66" s="169">
        <f t="shared" ref="U66" si="20">SUM(U42:U52)+U62</f>
        <v>11.645000000000001</v>
      </c>
      <c r="V66" s="229"/>
      <c r="W66" s="48"/>
    </row>
    <row r="67" spans="1:24" ht="24.6" thickBot="1" x14ac:dyDescent="0.3">
      <c r="A67" s="231"/>
      <c r="B67" s="231"/>
      <c r="C67" s="232"/>
      <c r="D67" s="233"/>
      <c r="E67" s="234"/>
      <c r="F67" s="235"/>
      <c r="G67" s="236"/>
      <c r="H67" s="237"/>
      <c r="I67" s="237"/>
      <c r="J67" s="237"/>
      <c r="K67" s="237"/>
      <c r="L67" s="237"/>
      <c r="M67" s="238"/>
      <c r="N67" s="239"/>
      <c r="O67" s="219"/>
      <c r="P67" s="235"/>
      <c r="Q67" s="235"/>
      <c r="R67" s="235"/>
      <c r="S67" s="235"/>
      <c r="T67" s="235"/>
      <c r="U67" s="235"/>
      <c r="V67" s="214"/>
      <c r="W67" s="48" t="s">
        <v>228</v>
      </c>
    </row>
    <row r="68" spans="1:24" ht="25.2" thickBot="1" x14ac:dyDescent="0.35">
      <c r="A68" s="240" t="s">
        <v>137</v>
      </c>
      <c r="B68" s="241"/>
      <c r="C68" s="242" t="s">
        <v>39</v>
      </c>
      <c r="D68" s="243" t="s">
        <v>39</v>
      </c>
      <c r="E68" s="244"/>
      <c r="F68" s="245">
        <f>SUM(F20:F62)</f>
        <v>200.92627866800004</v>
      </c>
      <c r="G68" s="265"/>
      <c r="H68" s="266"/>
      <c r="I68" s="266"/>
      <c r="J68" s="266"/>
      <c r="K68" s="266"/>
      <c r="L68" s="266"/>
      <c r="M68" s="267"/>
      <c r="N68" s="239"/>
      <c r="O68" s="239"/>
      <c r="P68" s="245">
        <f>SUM(P20:P62)</f>
        <v>184.08097683510039</v>
      </c>
      <c r="Q68" s="245">
        <f>SUM(Q20:Q62)</f>
        <v>166.80547044412651</v>
      </c>
      <c r="R68" s="245">
        <f>SUM(R20:R62)</f>
        <v>150.37981696609401</v>
      </c>
      <c r="S68" s="245">
        <f>SUM(S20:S62)</f>
        <v>134.18997432379612</v>
      </c>
      <c r="T68" s="245">
        <f>SUM(T20:T62)</f>
        <v>169.8165034474234</v>
      </c>
      <c r="U68" s="245">
        <f>SUM(U20:U62)</f>
        <v>185.06949930000002</v>
      </c>
      <c r="V68" s="246"/>
      <c r="W68" s="48" t="s">
        <v>228</v>
      </c>
      <c r="X68" s="247">
        <f>T68-T66+T9</f>
        <v>177.03802884202338</v>
      </c>
    </row>
    <row r="69" spans="1:24" ht="18.600000000000001" thickBot="1" x14ac:dyDescent="0.35">
      <c r="A69" s="248" t="s">
        <v>138</v>
      </c>
      <c r="B69" s="248"/>
      <c r="C69" s="32"/>
      <c r="D69" s="33"/>
      <c r="E69" s="249"/>
      <c r="F69" s="250"/>
      <c r="G69" s="251">
        <f>SUM(G12:G67)</f>
        <v>11.015000000000001</v>
      </c>
      <c r="H69" s="252"/>
      <c r="I69" s="253"/>
      <c r="J69" s="253"/>
      <c r="K69" s="253"/>
      <c r="L69" s="253"/>
      <c r="M69" s="253"/>
      <c r="N69" s="254"/>
      <c r="O69" s="254"/>
      <c r="P69" s="250"/>
      <c r="Q69" s="250"/>
      <c r="R69" s="250"/>
      <c r="S69" s="250"/>
      <c r="T69" s="250"/>
      <c r="U69" s="250"/>
      <c r="V69" s="33"/>
      <c r="W69" s="33"/>
      <c r="X69" s="8">
        <f>X68*584</f>
        <v>103390.20884374165</v>
      </c>
    </row>
    <row r="70" spans="1:24" ht="18" x14ac:dyDescent="0.35">
      <c r="A70" s="255" t="s">
        <v>139</v>
      </c>
      <c r="B70" s="256"/>
      <c r="C70" s="257"/>
      <c r="D70" s="258"/>
      <c r="E70" s="259">
        <f>SUM(E20:E59)</f>
        <v>2.95</v>
      </c>
      <c r="F70" s="260"/>
      <c r="G70" s="261"/>
      <c r="H70" s="260"/>
      <c r="I70" s="260"/>
      <c r="J70" s="260"/>
      <c r="K70" s="260"/>
      <c r="L70" s="260"/>
      <c r="M70" s="260"/>
    </row>
  </sheetData>
  <mergeCells count="3">
    <mergeCell ref="G4:M4"/>
    <mergeCell ref="N20:N55"/>
    <mergeCell ref="N57:N59"/>
  </mergeCells>
  <phoneticPr fontId="3"/>
  <pageMargins left="0.7" right="0.7" top="0.75" bottom="0.75" header="0.3" footer="0.3"/>
  <legacy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3.2" x14ac:dyDescent="0.2"/>
  <sheetData/>
  <phoneticPr fontId="3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ワークシート</vt:lpstr>
      </vt:variant>
      <vt:variant>
        <vt:i4>3</vt:i4>
      </vt:variant>
    </vt:vector>
  </HeadingPairs>
  <TitlesOfParts>
    <vt:vector size="3" baseType="lpstr">
      <vt:lpstr>110721Full</vt:lpstr>
      <vt:lpstr>110721ReducedB Op</vt:lpstr>
      <vt:lpstr>Sheet3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 </dc:creator>
  <cp:lastModifiedBy> </cp:lastModifiedBy>
  <dcterms:created xsi:type="dcterms:W3CDTF">2011-07-22T10:42:08Z</dcterms:created>
  <dcterms:modified xsi:type="dcterms:W3CDTF">2011-07-22T10:45:39Z</dcterms:modified>
</cp:coreProperties>
</file>